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alculator" sheetId="2" state="visible" r:id="rId4"/>
    <sheet name="OC Curve" sheetId="3" state="visible" r:id="rId5"/>
    <sheet name="Code Letters" sheetId="4" state="hidden" r:id="rId6"/>
    <sheet name="Plan Data" sheetId="5" state="hidden" r:id="rId7"/>
    <sheet name="Lists" sheetId="6" state="hidden" r:id="rId8"/>
  </sheet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<sst xmlns="http://schemas.openxmlformats.org/spreadsheetml/2006/main" count="149" uniqueCount="149">
  <si>
    <t xml:space="preserve">AQL Sampling Calculator LITE · ManageManufacturing</t>
  </si>
  <si>
    <t xml:space="preserve">Free version – ANSI/ASQ Z1.4 · ISO 2859-1 single sampling, normal inspection</t>
  </si>
  <si>
    <t xml:space="preserve">HOW TO USE</t>
  </si>
  <si>
    <t xml:space="preserve">1  Open the Calculator tab, enter lot size, inspection level (I / II / III) and AQL.</t>
  </si>
  <si>
    <t xml:space="preserve">2  Read code letter, sample size n, Ac and Re. Enter defectives found to get ACCEPT / REJECT.</t>
  </si>
  <si>
    <t xml:space="preserve">3  Open OC Curve to see the probability of acceptance, producer's and consumer's risk for the plan.</t>
  </si>
  <si>
    <t xml:space="preserve">LITE vs FULL VERSION</t>
  </si>
  <si>
    <t xml:space="preserve">Feature</t>
  </si>
  <si>
    <t xml:space="preserve">LITE (free)</t>
  </si>
  <si>
    <t xml:space="preserve">FULL</t>
  </si>
  <si>
    <t xml:space="preserve">Calculator: code letter, n, Ac, Re, decision</t>
  </si>
  <si>
    <t xml:space="preserve">Yes</t>
  </si>
  <si>
    <t xml:space="preserve">Inspection levels</t>
  </si>
  <si>
    <t xml:space="preserve">I, II, III</t>
  </si>
  <si>
    <t xml:space="preserve">S-1…S-4, I, II, III</t>
  </si>
  <si>
    <t xml:space="preserve">AQL values</t>
  </si>
  <si>
    <t xml:space="preserve">0.65 – 4.0 (5)</t>
  </si>
  <si>
    <t xml:space="preserve">0.025 – 10 (14)</t>
  </si>
  <si>
    <t xml:space="preserve">Normal inspection plans</t>
  </si>
  <si>
    <t xml:space="preserve">Tightened inspection + side-by-side</t>
  </si>
  <si>
    <t xml:space="preserve">–</t>
  </si>
  <si>
    <t xml:space="preserve">Full plan tables + Table I</t>
  </si>
  <si>
    <t xml:space="preserve">OC curve, AOQ, AOQL, ATI, risks</t>
  </si>
  <si>
    <t xml:space="preserve">Lot Log with automatic normal/tightened switching (200 lots)</t>
  </si>
  <si>
    <t xml:space="preserve">Dashboard with 4 charts</t>
  </si>
  <si>
    <t xml:space="preserve">Plan Designer, c=0 grid, custom n/c</t>
  </si>
  <si>
    <t xml:space="preserve">Variables (k-method) plan + inspection form</t>
  </si>
  <si>
    <t xml:space="preserve">German version available</t>
  </si>
  <si>
    <t xml:space="preserve">GET THE FULL VERSION  -&gt;  https://managemanufacturing.etsy.com   (search "AQL Sampling Calculator")</t>
  </si>
  <si>
    <t xml:space="preserve">Not included in either version: reduced inspection, double/multiple sampling, AQL &lt; 0.025 or &gt; 10, official ISO 3951-1 / Z1.9 tables. Not affiliated with ANSI, ASQ or ISO; for contractual use buy the official standard.</t>
  </si>
  <si>
    <t xml:space="preserve">AQL Sampling Calculator LITE</t>
  </si>
  <si>
    <t xml:space="preserve">FREE LITE VERSION  –  ANSI/ASQ Z1.4 · ISO 2859-1  –  single sampling, normal inspection</t>
  </si>
  <si>
    <t xml:space="preserve">1 · YOUR INSPECTION LOT</t>
  </si>
  <si>
    <t xml:space="preserve">Lot size (pieces)</t>
  </si>
  <si>
    <t xml:space="preserve">whole number ≥ 2</t>
  </si>
  <si>
    <t xml:space="preserve">Inspection level</t>
  </si>
  <si>
    <t xml:space="preserve">II</t>
  </si>
  <si>
    <t xml:space="preserve">I, II or III (full version adds S-1…S-4)</t>
  </si>
  <si>
    <t xml:space="preserve">AQL (% nonconforming)</t>
  </si>
  <si>
    <t xml:space="preserve">LITE: 0.65 / 1.0 / 1.5 / 2.5 / 4.0</t>
  </si>
  <si>
    <t xml:space="preserve">Inspection severity</t>
  </si>
  <si>
    <t xml:space="preserve">Normal</t>
  </si>
  <si>
    <t xml:space="preserve">LITE: normal inspection only (tightened = full version)</t>
  </si>
  <si>
    <t xml:space="preserve">Defective pieces found in sample</t>
  </si>
  <si>
    <t xml:space="preserve">optional – enter to get the verdict</t>
  </si>
  <si>
    <t xml:space="preserve">2 · SAMPLING PLAN</t>
  </si>
  <si>
    <t xml:space="preserve">Sample size code letter</t>
  </si>
  <si>
    <t xml:space="preserve">Sample size  n</t>
  </si>
  <si>
    <t xml:space="preserve">Accept number  Ac</t>
  </si>
  <si>
    <t xml:space="preserve">Reject number  Re</t>
  </si>
  <si>
    <t xml:space="preserve">LOT DECISION</t>
  </si>
  <si>
    <t xml:space="preserve">4 · RISK SNAPSHOT (binomial model)</t>
  </si>
  <si>
    <t xml:space="preserve">Probability of acceptance at AQL</t>
  </si>
  <si>
    <t xml:space="preserve">Producer's risk (α) at AQL</t>
  </si>
  <si>
    <t xml:space="preserve">Probability of acceptance at 2 × AQL</t>
  </si>
  <si>
    <t xml:space="preserve">Consumer's risk – acceptance at 4 × AQL</t>
  </si>
  <si>
    <t xml:space="preserve">LITE version: normal inspection, levels I / II / III, AQL 0.65 – 4.0. Get tightened inspection, all AQLs and levels, Lot Log with auto switching, Dashboard, Plan Designer and Variables Plan in the full version: https://managemanufacturing.etsy.com</t>
  </si>
  <si>
    <t xml:space="preserve">OC Curve · AOQ · ATI</t>
  </si>
  <si>
    <t xml:space="preserve">Operating characteristic of your sampling plan – producer’s &amp; consumer’s risk, outgoing quality</t>
  </si>
  <si>
    <t xml:space="preserve">PLAN INPUTS</t>
  </si>
  <si>
    <t xml:space="preserve">Plan source</t>
  </si>
  <si>
    <t xml:space="preserve">From Calculator</t>
  </si>
  <si>
    <t xml:space="preserve">n used</t>
  </si>
  <si>
    <t xml:space="preserve">Probability model</t>
  </si>
  <si>
    <t xml:space="preserve">Binomial</t>
  </si>
  <si>
    <t xml:space="preserve">c used</t>
  </si>
  <si>
    <t xml:space="preserve">Manual: sample size n</t>
  </si>
  <si>
    <t xml:space="preserve">N used</t>
  </si>
  <si>
    <t xml:space="preserve">Manual: accept number c</t>
  </si>
  <si>
    <t xml:space="preserve">AQL used</t>
  </si>
  <si>
    <t xml:space="preserve">Manual: lot size N</t>
  </si>
  <si>
    <t xml:space="preserve">Manual: AQL (%)</t>
  </si>
  <si>
    <t xml:space="preserve">Chart axis max (% defective) – overwrite to fix</t>
  </si>
  <si>
    <t xml:space="preserve">Check acceptance at defect level (%)</t>
  </si>
  <si>
    <t xml:space="preserve">KEY RESULTS</t>
  </si>
  <si>
    <t xml:space="preserve">Producer's risk (α)</t>
  </si>
  <si>
    <t xml:space="preserve">Probability of acceptance at checked level</t>
  </si>
  <si>
    <t xml:space="preserve">Limiting quality LQ (Pa = 10 %)</t>
  </si>
  <si>
    <t xml:space="preserve">Defect level at Pa = 95 %</t>
  </si>
  <si>
    <t xml:space="preserve">AOQL</t>
  </si>
  <si>
    <t xml:space="preserve">Defect level at AOQL</t>
  </si>
  <si>
    <t xml:space="preserve">ATI at AQL (pieces inspected per lot)</t>
  </si>
  <si>
    <t xml:space="preserve">CURVE DATA</t>
  </si>
  <si>
    <t xml:space="preserve">Defect level p (%)</t>
  </si>
  <si>
    <t xml:space="preserve">Pa</t>
  </si>
  <si>
    <t xml:space="preserve">AOQ (%)</t>
  </si>
  <si>
    <t xml:space="preserve">ATI</t>
  </si>
  <si>
    <t xml:space="preserve">Key points: AQL  /  checked level</t>
  </si>
  <si>
    <t xml:space="preserve">Sample Size Code Letters</t>
  </si>
  <si>
    <t xml:space="preserve">Table I – ANSI/ASQ Z1.4 = ISO 2859-1 = MIL-STD-105E</t>
  </si>
  <si>
    <t xml:space="preserve">Lot ≥</t>
  </si>
  <si>
    <t xml:space="preserve">Lot size</t>
  </si>
  <si>
    <t xml:space="preserve">S-1</t>
  </si>
  <si>
    <t xml:space="preserve">S-2</t>
  </si>
  <si>
    <t xml:space="preserve">S-3</t>
  </si>
  <si>
    <t xml:space="preserve">S-4</t>
  </si>
  <si>
    <t xml:space="preserve">I</t>
  </si>
  <si>
    <t xml:space="preserve">III</t>
  </si>
  <si>
    <t xml:space="preserve">2 – 8</t>
  </si>
  <si>
    <t xml:space="preserve">A</t>
  </si>
  <si>
    <t xml:space="preserve">B</t>
  </si>
  <si>
    <t xml:space="preserve">9 – 15</t>
  </si>
  <si>
    <t xml:space="preserve">C</t>
  </si>
  <si>
    <t xml:space="preserve">16 – 25</t>
  </si>
  <si>
    <t xml:space="preserve">D</t>
  </si>
  <si>
    <t xml:space="preserve">26 – 50</t>
  </si>
  <si>
    <t xml:space="preserve">E</t>
  </si>
  <si>
    <t xml:space="preserve">51 – 90</t>
  </si>
  <si>
    <t xml:space="preserve">F</t>
  </si>
  <si>
    <t xml:space="preserve">91 – 150</t>
  </si>
  <si>
    <t xml:space="preserve">G</t>
  </si>
  <si>
    <t xml:space="preserve">151 – 280</t>
  </si>
  <si>
    <t xml:space="preserve">H</t>
  </si>
  <si>
    <t xml:space="preserve">281 – 500</t>
  </si>
  <si>
    <t xml:space="preserve">J</t>
  </si>
  <si>
    <t xml:space="preserve">501 – 1,200</t>
  </si>
  <si>
    <t xml:space="preserve">K</t>
  </si>
  <si>
    <t xml:space="preserve">1,201 – 3,200</t>
  </si>
  <si>
    <t xml:space="preserve">L</t>
  </si>
  <si>
    <t xml:space="preserve">3,201 – 10,000</t>
  </si>
  <si>
    <t xml:space="preserve">M</t>
  </si>
  <si>
    <t xml:space="preserve">10,001 – 35,000</t>
  </si>
  <si>
    <t xml:space="preserve">N</t>
  </si>
  <si>
    <t xml:space="preserve">35,001 – 150,000</t>
  </si>
  <si>
    <t xml:space="preserve">P</t>
  </si>
  <si>
    <t xml:space="preserve">150,001 – 500,000</t>
  </si>
  <si>
    <t xml:space="preserve">Q</t>
  </si>
  <si>
    <t xml:space="preserve">500,001+</t>
  </si>
  <si>
    <t xml:space="preserve">R</t>
  </si>
  <si>
    <t xml:space="preserve">S-1…S-4 = special (small-sample) levels; I, II, III = general levels. Level II is the default. Verified against ISO 2859-1 / ANSI Z1.4 Table I.</t>
  </si>
  <si>
    <t xml:space="preserve">Plan Data – calculation tables (do not edit)</t>
  </si>
  <si>
    <t xml:space="preserve">n normal</t>
  </si>
  <si>
    <t xml:space="preserve">Letter</t>
  </si>
  <si>
    <t xml:space="preserve">n (letter)</t>
  </si>
  <si>
    <t xml:space="preserve">Ac normal</t>
  </si>
  <si>
    <t xml:space="preserve">Re normal</t>
  </si>
  <si>
    <t xml:space="preserve">n tightened</t>
  </si>
  <si>
    <t xml:space="preserve">Ac tightened</t>
  </si>
  <si>
    <t xml:space="preserve">Re tightened</t>
  </si>
  <si>
    <t xml:space="preserve">Lists (used by dropdowns – do not edit)</t>
  </si>
  <si>
    <t xml:space="preserve">AQL %</t>
  </si>
  <si>
    <t xml:space="preserve">Severity</t>
  </si>
  <si>
    <t xml:space="preserve">Model</t>
  </si>
  <si>
    <t xml:space="preserve">Limit type</t>
  </si>
  <si>
    <t xml:space="preserve">Upper limit only</t>
  </si>
  <si>
    <t xml:space="preserve">Manual</t>
  </si>
  <si>
    <t xml:space="preserve">Hypergeometric (finite lot)</t>
  </si>
  <si>
    <t xml:space="preserve">Lower limit only</t>
  </si>
  <si>
    <t xml:space="preserve">Both (separate control)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</si>
</sst>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"/>
    <numFmt numFmtId="166" formatCode="@"/>
    <numFmt numFmtId="167" formatCode="0.0##&quot; %&quot;"/>
    <numFmt numFmtId="168" formatCode="0"/>
    <numFmt numFmtId="169" formatCode="General"/>
    <numFmt numFmtId="170" formatCode="0.0%"/>
    <numFmt numFmtId="171" formatCode="0.00&quot; %&quot;"/>
    <numFmt numFmtId="172" formatCode="0.00"/>
    <numFmt numFmtId="173" formatCode="0%"/>
    <numFmt numFmtId="174" formatCode="0.000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i val="true"/>
      <sz val="10"/>
      <color rgb="FFC9A227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222B38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222B38"/>
      <name val="Calibri"/>
      <family val="0"/>
      <charset val="1"/>
    </font>
    <font>
      <b val="true"/>
      <sz val="10"/>
      <color rgb="FF222B38"/>
      <name val="Calibri"/>
      <family val="0"/>
      <charset val="1"/>
    </font>
    <font>
      <b val="true"/>
      <sz val="12"/>
      <color rgb="FF1F3A5F"/>
      <name val="Calibri"/>
      <family val="0"/>
      <charset val="1"/>
    </font>
    <font>
      <i val="true"/>
      <sz val="9"/>
      <color rgb="FF5A6475"/>
      <name val="Calibri"/>
      <family val="0"/>
      <charset val="1"/>
    </font>
    <font>
      <b val="true"/>
      <sz val="12"/>
      <color rgb="FF0B4EA2"/>
      <name val="Calibri"/>
      <family val="0"/>
      <charset val="1"/>
    </font>
    <font>
      <b val="true"/>
      <sz val="16"/>
      <color rgb="FF1F3A5F"/>
      <name val="Calibri"/>
      <family val="0"/>
      <charset val="1"/>
    </font>
    <font>
      <b val="true"/>
      <sz val="14"/>
      <color rgb="FF222B38"/>
      <name val="Calibri"/>
      <family val="0"/>
      <charset val="1"/>
    </font>
    <font>
      <b val="true"/>
      <sz val="16"/>
      <color rgb="FF222B38"/>
      <name val="Calibri"/>
      <family val="0"/>
      <charset val="1"/>
    </font>
    <font>
      <sz val="10"/>
      <color rgb="FF7A4B00"/>
      <name val="Calibri"/>
      <family val="0"/>
      <charset val="1"/>
    </font>
    <font>
      <b val="true"/>
      <sz val="12"/>
      <color rgb="FF222B38"/>
      <name val="Calibri"/>
      <family val="0"/>
      <charset val="1"/>
    </font>
    <font>
      <b val="true"/>
      <sz val="10"/>
      <color rgb="FF7A4B00"/>
      <name val="Calibri"/>
      <family val="0"/>
      <charset val="1"/>
    </font>
    <font>
      <sz val="8"/>
      <color rgb="FF999999"/>
      <name val="Calibri"/>
      <family val="0"/>
      <charset val="1"/>
    </font>
    <font>
      <b val="true"/>
      <sz val="9"/>
      <color rgb="FF5A6475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9"/>
      <color rgb="FF888888"/>
      <name val="Calibri"/>
      <family val="0"/>
      <charset val="1"/>
    </font>
    <font>
      <b val="true"/>
      <sz val="10"/>
      <color rgb="FF2E7D9A"/>
      <name val="Calibri"/>
      <family val="0"/>
      <charset val="1"/>
    </font>
    <font>
      <b val="true"/>
      <sz val="11"/>
      <color rgb="FF222B38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F3A5F"/>
        <bgColor rgb="FF222B38"/>
      </patternFill>
    </fill>
    <fill>
      <patternFill patternType="solid">
        <fgColor rgb="FF2E7D9A"/>
        <bgColor rgb="FF008080"/>
      </patternFill>
    </fill>
    <fill>
      <patternFill patternType="solid">
        <fgColor rgb="FFE8ECF2"/>
        <bgColor rgb="FFD9EFD9"/>
      </patternFill>
    </fill>
    <fill>
      <patternFill patternType="solid">
        <fgColor rgb="FFD9EFD9"/>
        <bgColor rgb="FFE8ECF2"/>
      </patternFill>
    </fill>
    <fill>
      <patternFill patternType="solid">
        <fgColor rgb="FFC9A227"/>
        <bgColor rgb="FFFFCC00"/>
      </patternFill>
    </fill>
    <fill>
      <patternFill patternType="solid">
        <fgColor rgb="FFFFF6D6"/>
        <bgColor rgb="FFFFFBEA"/>
      </patternFill>
    </fill>
    <fill>
      <patternFill patternType="solid">
        <fgColor rgb="FFFFFFFF"/>
        <bgColor rgb="FFFFFBEA"/>
      </patternFill>
    </fill>
    <fill>
      <patternFill patternType="solid">
        <fgColor rgb="FFFFE3A8"/>
        <bgColor rgb="FFFFF6D6"/>
      </patternFill>
    </fill>
    <fill>
      <patternFill patternType="solid">
        <fgColor rgb="FFFFFBEA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5CCD6"/>
      </left>
      <right/>
      <top style="thin">
        <color rgb="FFC5CCD6"/>
      </top>
      <bottom style="thin">
        <color rgb="FFC5CCD6"/>
      </bottom>
      <diagonal/>
    </border>
    <border diagonalUp="false" diagonalDown="false">
      <left style="thin">
        <color rgb="FFC5CCD6"/>
      </left>
      <right style="thin">
        <color rgb="FFC5CCD6"/>
      </right>
      <top style="thin">
        <color rgb="FFC5CCD6"/>
      </top>
      <bottom style="thin">
        <color rgb="FFC5CC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3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3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5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18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18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8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2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4" fontId="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0B3D0B"/>
        <sz val="16"/>
      </font>
      <fill>
        <patternFill>
          <bgColor rgb="FF7FC97F"/>
        </patternFill>
      </fill>
    </dxf>
    <dxf>
      <font>
        <name val="Calibri"/>
        <charset val="1"/>
        <family val="0"/>
        <b val="1"/>
        <color rgb="FF5A0000"/>
        <sz val="16"/>
      </font>
      <fill>
        <patternFill>
          <bgColor rgb="FFE5737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5A0000"/>
      <rgbColor rgb="FF008000"/>
      <rgbColor rgb="FF000080"/>
      <rgbColor rgb="FF808000"/>
      <rgbColor rgb="FF800080"/>
      <rgbColor rgb="FF2E7D9A"/>
      <rgbColor rgb="FFC5CCD6"/>
      <rgbColor rgb="FF878787"/>
      <rgbColor rgb="FF888888"/>
      <rgbColor rgb="FF993366"/>
      <rgbColor rgb="FFFFF6D6"/>
      <rgbColor rgb="FFE8ECF2"/>
      <rgbColor rgb="FF660066"/>
      <rgbColor rgb="FFE57373"/>
      <rgbColor rgb="FF0B4EA2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FD9"/>
      <rgbColor rgb="FFFFFBEA"/>
      <rgbColor rgb="FF99CCFF"/>
      <rgbColor rgb="FFFF99CC"/>
      <rgbColor rgb="FFCC99FF"/>
      <rgbColor rgb="FFFFE3A8"/>
      <rgbColor rgb="FF3366FF"/>
      <rgbColor rgb="FF33CCCC"/>
      <rgbColor rgb="FF7FC97F"/>
      <rgbColor rgb="FFFFCC00"/>
      <rgbColor rgb="FFC9A227"/>
      <rgbColor rgb="FFFF6600"/>
      <rgbColor rgb="FF5A6475"/>
      <rgbColor rgb="FF999999"/>
      <rgbColor rgb="FF1F3A5F"/>
      <rgbColor rgb="FF339966"/>
      <rgbColor rgb="FF0B3D0B"/>
      <rgbColor rgb="FF333300"/>
      <rgbColor rgb="FF7A4B00"/>
      <rgbColor rgb="FF993366"/>
      <rgbColor rgb="FF333399"/>
      <rgbColor rgb="FF222B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OC curve – probability of acceptance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"Pa"</c:f>
              <c:strCache>
                <c:ptCount val="1"/>
                <c:pt idx="0">
                  <c:v>Pa</c:v>
                </c:pt>
              </c:strCache>
            </c:strRef>
          </c:tx>
          <c:spPr>
            <a:solidFill>
              <a:srgbClr val="1f3a5f"/>
            </a:solidFill>
            <a:ln w="32040">
              <a:solidFill>
                <a:srgbClr val="1f3a5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'OC Curve'!$B$28:$B$68</c:f>
              <c:numCache>
                <c:formatCode>0.00</c:formatCode>
                <c:ptCount val="41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</c:v>
                </c:pt>
                <c:pt idx="25">
                  <c:v>6.25</c:v>
                </c:pt>
                <c:pt idx="26">
                  <c:v>6.5</c:v>
                </c:pt>
                <c:pt idx="27">
                  <c:v>6.75</c:v>
                </c:pt>
                <c:pt idx="28">
                  <c:v>7</c:v>
                </c:pt>
                <c:pt idx="29">
                  <c:v>7.25</c:v>
                </c:pt>
                <c:pt idx="30">
                  <c:v>7.5</c:v>
                </c:pt>
                <c:pt idx="31">
                  <c:v>7.75</c:v>
                </c:pt>
                <c:pt idx="32">
                  <c:v>8</c:v>
                </c:pt>
                <c:pt idx="33">
                  <c:v>8.25</c:v>
                </c:pt>
                <c:pt idx="34">
                  <c:v>8.5</c:v>
                </c:pt>
                <c:pt idx="35">
                  <c:v>8.75</c:v>
                </c:pt>
                <c:pt idx="36">
                  <c:v>9</c:v>
                </c:pt>
                <c:pt idx="37">
                  <c:v>9.25</c:v>
                </c:pt>
                <c:pt idx="38">
                  <c:v>9.5</c:v>
                </c:pt>
                <c:pt idx="39">
                  <c:v>9.75</c:v>
                </c:pt>
                <c:pt idx="40">
                  <c:v>10</c:v>
                </c:pt>
              </c:numCache>
            </c:numRef>
          </c:xVal>
          <c:yVal>
            <c:numRef>
              <c:f>'OC Curve'!$C$28:$C$68</c:f>
              <c:numCache>
                <c:formatCode>0.0%</c:formatCode>
                <c:ptCount val="41"/>
                <c:pt idx="0">
                  <c:v>1</c:v>
                </c:pt>
                <c:pt idx="1">
                  <c:v>0.999999945088471</c:v>
                </c:pt>
                <c:pt idx="2">
                  <c:v>0.999990804906073</c:v>
                </c:pt>
                <c:pt idx="3">
                  <c:v>0.999845588502743</c:v>
                </c:pt>
                <c:pt idx="4">
                  <c:v>0.998987442849478</c:v>
                </c:pt>
                <c:pt idx="5">
                  <c:v>0.99602927058885</c:v>
                </c:pt>
                <c:pt idx="6">
                  <c:v>0.988739852419652</c:v>
                </c:pt>
                <c:pt idx="7">
                  <c:v>0.9744425937669</c:v>
                </c:pt>
                <c:pt idx="8">
                  <c:v>0.950664945055172</c:v>
                </c:pt>
                <c:pt idx="9">
                  <c:v>0.915759065032329</c:v>
                </c:pt>
                <c:pt idx="10">
                  <c:v>0.869285901827938</c:v>
                </c:pt>
                <c:pt idx="11">
                  <c:v>0.812089515726177</c:v>
                </c:pt>
                <c:pt idx="12">
                  <c:v>0.746103191274151</c:v>
                </c:pt>
                <c:pt idx="13">
                  <c:v>0.673989909059801</c:v>
                </c:pt>
                <c:pt idx="14">
                  <c:v>0.59872959663949</c:v>
                </c:pt>
                <c:pt idx="15">
                  <c:v>0.523242746260599</c:v>
                </c:pt>
                <c:pt idx="16">
                  <c:v>0.450104292139659</c:v>
                </c:pt>
                <c:pt idx="17">
                  <c:v>0.38136734123441</c:v>
                </c:pt>
                <c:pt idx="18">
                  <c:v>0.31849081226059</c:v>
                </c:pt>
                <c:pt idx="19">
                  <c:v>0.26235015373489</c:v>
                </c:pt>
                <c:pt idx="20">
                  <c:v>0.213304702784703</c:v>
                </c:pt>
                <c:pt idx="21">
                  <c:v>0.1712961647733</c:v>
                </c:pt>
                <c:pt idx="22">
                  <c:v>0.135957293015207</c:v>
                </c:pt>
                <c:pt idx="23">
                  <c:v>0.106715833484893</c:v>
                </c:pt>
                <c:pt idx="24">
                  <c:v>0.0828846325728008</c:v>
                </c:pt>
                <c:pt idx="25">
                  <c:v>0.0637336471900278</c:v>
                </c:pt>
                <c:pt idx="26">
                  <c:v>0.0485431364657187</c:v>
                </c:pt>
                <c:pt idx="27">
                  <c:v>0.0366395842728941</c:v>
                </c:pt>
                <c:pt idx="28">
                  <c:v>0.0274171129143588</c:v>
                </c:pt>
                <c:pt idx="29">
                  <c:v>0.020347575335568</c:v>
                </c:pt>
                <c:pt idx="30">
                  <c:v>0.0149824230895872</c:v>
                </c:pt>
                <c:pt idx="31">
                  <c:v>0.0109490623605638</c:v>
                </c:pt>
                <c:pt idx="32">
                  <c:v>0.00794389628260014</c:v>
                </c:pt>
                <c:pt idx="33">
                  <c:v>0.00572371960977829</c:v>
                </c:pt>
                <c:pt idx="34">
                  <c:v>0.00409664724649437</c:v>
                </c:pt>
                <c:pt idx="35">
                  <c:v>0.00291335320697781</c:v>
                </c:pt>
                <c:pt idx="36">
                  <c:v>0.0020590803612087</c:v>
                </c:pt>
                <c:pt idx="37">
                  <c:v>0.0014466491157409</c:v>
                </c:pt>
                <c:pt idx="38">
                  <c:v>0.00101053309892794</c:v>
                </c:pt>
                <c:pt idx="39">
                  <c:v>0.000701967502891347</c:v>
                </c:pt>
                <c:pt idx="40">
                  <c:v>0.000484996716453553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"AQL"</c:f>
              <c:strCache>
                <c:ptCount val="1"/>
                <c:pt idx="0">
                  <c:v>AQL</c:v>
                </c:pt>
              </c:strCache>
            </c:strRef>
          </c:tx>
          <c:spPr>
            <a:solidFill>
              <a:srgbClr val="c9a227"/>
            </a:solidFill>
            <a:ln w="28440">
              <a:noFill/>
            </a:ln>
          </c:spPr>
          <c:marker>
            <c:symbol val="circle"/>
            <c:size val="10"/>
            <c:spPr>
              <a:solidFill>
                <a:srgbClr val="c9a227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'OC Curve'!$B$71</c:f>
              <c:numCache>
                <c:formatCode>0.00</c:formatCode>
                <c:ptCount val="1"/>
                <c:pt idx="0">
                  <c:v>1.5</c:v>
                </c:pt>
              </c:numCache>
            </c:numRef>
          </c:xVal>
          <c:yVal>
            <c:numRef>
              <c:f>'OC Curve'!$C$71</c:f>
              <c:numCache>
                <c:formatCode>0.0%</c:formatCode>
                <c:ptCount val="1"/>
                <c:pt idx="0">
                  <c:v>0.988739852419652</c:v>
                </c:pt>
              </c:numCache>
            </c:numRef>
          </c:yVal>
          <c:smooth val="1"/>
        </c:ser>
        <c:axId val="82459496"/>
        <c:axId val="11094834"/>
      </c:scatterChart>
      <c:valAx>
        <c:axId val="82459496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Incoming defect level (%)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094834"/>
        <c:crosses val="autoZero"/>
        <c:crossBetween val="midCat"/>
      </c:valAx>
      <c:valAx>
        <c:axId val="11094834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459496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AOQ – average outgoing quality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"AOQ"</c:f>
              <c:strCache>
                <c:ptCount val="1"/>
                <c:pt idx="0">
                  <c:v>AOQ</c:v>
                </c:pt>
              </c:strCache>
            </c:strRef>
          </c:tx>
          <c:spPr>
            <a:solidFill>
              <a:srgbClr val="2e7d9a"/>
            </a:solidFill>
            <a:ln w="32040">
              <a:solidFill>
                <a:srgbClr val="2e7d9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'OC Curve'!$B$28:$B$68</c:f>
              <c:numCache>
                <c:formatCode>0.00</c:formatCode>
                <c:ptCount val="41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</c:v>
                </c:pt>
                <c:pt idx="25">
                  <c:v>6.25</c:v>
                </c:pt>
                <c:pt idx="26">
                  <c:v>6.5</c:v>
                </c:pt>
                <c:pt idx="27">
                  <c:v>6.75</c:v>
                </c:pt>
                <c:pt idx="28">
                  <c:v>7</c:v>
                </c:pt>
                <c:pt idx="29">
                  <c:v>7.25</c:v>
                </c:pt>
                <c:pt idx="30">
                  <c:v>7.5</c:v>
                </c:pt>
                <c:pt idx="31">
                  <c:v>7.75</c:v>
                </c:pt>
                <c:pt idx="32">
                  <c:v>8</c:v>
                </c:pt>
                <c:pt idx="33">
                  <c:v>8.25</c:v>
                </c:pt>
                <c:pt idx="34">
                  <c:v>8.5</c:v>
                </c:pt>
                <c:pt idx="35">
                  <c:v>8.75</c:v>
                </c:pt>
                <c:pt idx="36">
                  <c:v>9</c:v>
                </c:pt>
                <c:pt idx="37">
                  <c:v>9.25</c:v>
                </c:pt>
                <c:pt idx="38">
                  <c:v>9.5</c:v>
                </c:pt>
                <c:pt idx="39">
                  <c:v>9.75</c:v>
                </c:pt>
                <c:pt idx="40">
                  <c:v>10</c:v>
                </c:pt>
              </c:numCache>
            </c:numRef>
          </c:xVal>
          <c:yVal>
            <c:numRef>
              <c:f>'OC Curve'!$D$28:$D$68</c:f>
              <c:numCache>
                <c:formatCode>0.00</c:formatCode>
                <c:ptCount val="41"/>
                <c:pt idx="0">
                  <c:v>0</c:v>
                </c:pt>
                <c:pt idx="1">
                  <c:v>0.235714272770854</c:v>
                </c:pt>
                <c:pt idx="2">
                  <c:v>0.471424236598577</c:v>
                </c:pt>
                <c:pt idx="3">
                  <c:v>0.707033666155511</c:v>
                </c:pt>
                <c:pt idx="4">
                  <c:v>0.941902446115222</c:v>
                </c:pt>
                <c:pt idx="5">
                  <c:v>1.17389164033686</c:v>
                </c:pt>
                <c:pt idx="6">
                  <c:v>1.39836064842208</c:v>
                </c:pt>
                <c:pt idx="7">
                  <c:v>1.60783027971539</c:v>
                </c:pt>
                <c:pt idx="8">
                  <c:v>1.79268246781832</c:v>
                </c:pt>
                <c:pt idx="9">
                  <c:v>1.9427174451043</c:v>
                </c:pt>
                <c:pt idx="10">
                  <c:v>2.04903105430871</c:v>
                </c:pt>
                <c:pt idx="11">
                  <c:v>2.10563210149002</c:v>
                </c:pt>
                <c:pt idx="12">
                  <c:v>2.11040616960403</c:v>
                </c:pt>
                <c:pt idx="13">
                  <c:v>2.06529764990468</c:v>
                </c:pt>
                <c:pt idx="14">
                  <c:v>1.97580766891032</c:v>
                </c:pt>
                <c:pt idx="15">
                  <c:v>1.85003685284997</c:v>
                </c:pt>
                <c:pt idx="16">
                  <c:v>1.69753618749814</c:v>
                </c:pt>
                <c:pt idx="17">
                  <c:v>1.52819341737503</c:v>
                </c:pt>
                <c:pt idx="18">
                  <c:v>1.35131101773422</c:v>
                </c:pt>
                <c:pt idx="19">
                  <c:v>1.1749539027984</c:v>
                </c:pt>
                <c:pt idx="20">
                  <c:v>1.00557931312789</c:v>
                </c:pt>
                <c:pt idx="21">
                  <c:v>0.847916015627833</c:v>
                </c:pt>
                <c:pt idx="22">
                  <c:v>0.705035676636002</c:v>
                </c:pt>
                <c:pt idx="23">
                  <c:v>0.578552268678813</c:v>
                </c:pt>
                <c:pt idx="24">
                  <c:v>0.46889020712613</c:v>
                </c:pt>
                <c:pt idx="25">
                  <c:v>0.375573278084092</c:v>
                </c:pt>
                <c:pt idx="26">
                  <c:v>0.297500079197047</c:v>
                </c:pt>
                <c:pt idx="27">
                  <c:v>0.233184782765348</c:v>
                </c:pt>
                <c:pt idx="28">
                  <c:v>0.180952945234768</c:v>
                </c:pt>
                <c:pt idx="29">
                  <c:v>0.13909021140099</c:v>
                </c:pt>
                <c:pt idx="30">
                  <c:v>0.105947134704938</c:v>
                </c:pt>
                <c:pt idx="31">
                  <c:v>0.0800063628204057</c:v>
                </c:pt>
                <c:pt idx="32">
                  <c:v>0.0599196748173268</c:v>
                </c:pt>
                <c:pt idx="33">
                  <c:v>0.0445223618217754</c:v>
                </c:pt>
                <c:pt idx="34">
                  <c:v>0.0328317015040478</c:v>
                </c:pt>
                <c:pt idx="35">
                  <c:v>0.0240351639575669</c:v>
                </c:pt>
                <c:pt idx="36">
                  <c:v>0.0174727676365424</c:v>
                </c:pt>
                <c:pt idx="37">
                  <c:v>0.0126168469308545</c:v>
                </c:pt>
                <c:pt idx="38">
                  <c:v>0.00905148932896886</c:v>
                </c:pt>
                <c:pt idx="39">
                  <c:v>0.00645308697300831</c:v>
                </c:pt>
                <c:pt idx="40">
                  <c:v>0.00457282618370493</c:v>
                </c:pt>
              </c:numCache>
            </c:numRef>
          </c:yVal>
          <c:smooth val="1"/>
        </c:ser>
        <c:axId val="58892718"/>
        <c:axId val="27259992"/>
      </c:scatterChart>
      <c:valAx>
        <c:axId val="58892718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Incoming defect level (%)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259992"/>
        <c:crosses val="autoZero"/>
        <c:crossBetween val="midCat"/>
      </c:valAx>
      <c:valAx>
        <c:axId val="2725999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AOQ (%)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892718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13</xdr:row>
      <xdr:rowOff>0</xdr:rowOff>
    </xdr:from>
    <xdr:to>
      <xdr:col>14</xdr:col>
      <xdr:colOff>297000</xdr:colOff>
      <xdr:row>28</xdr:row>
      <xdr:rowOff>37080</xdr:rowOff>
    </xdr:to>
    <xdr:graphicFrame>
      <xdr:nvGraphicFramePr>
        <xdr:cNvPr id="0" name="Chart 1"/>
        <xdr:cNvGraphicFramePr/>
      </xdr:nvGraphicFramePr>
      <xdr:xfrm>
        <a:off x="6625440" y="2809800"/>
        <a:ext cx="5939640" cy="29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30</xdr:row>
      <xdr:rowOff>0</xdr:rowOff>
    </xdr:from>
    <xdr:to>
      <xdr:col>14</xdr:col>
      <xdr:colOff>297000</xdr:colOff>
      <xdr:row>45</xdr:row>
      <xdr:rowOff>94320</xdr:rowOff>
    </xdr:to>
    <xdr:graphicFrame>
      <xdr:nvGraphicFramePr>
        <xdr:cNvPr id="1" name="Chart 2"/>
        <xdr:cNvGraphicFramePr/>
      </xdr:nvGraphicFramePr>
      <xdr:xfrm>
        <a:off x="6625440" y="6105600"/>
        <a:ext cx="5939640" cy="29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8" min="3" style="0" width="16"/>
  </cols>
  <sheetData>
    <row r="2" customFormat="false" ht="33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18" hidden="false" customHeight="true" outlineLevel="0" collapsed="false">
      <c r="B3" s="2" t="s">
        <v>1</v>
      </c>
      <c r="C3" s="2"/>
      <c r="D3" s="2"/>
      <c r="E3" s="2"/>
      <c r="F3" s="2"/>
      <c r="G3" s="2"/>
      <c r="H3" s="2"/>
    </row>
    <row r="5" customFormat="false" ht="19.5" hidden="false" customHeight="true" outlineLevel="0" collapsed="false">
      <c r="B5" s="3" t="s">
        <v>2</v>
      </c>
      <c r="C5" s="3"/>
      <c r="D5" s="3"/>
      <c r="E5" s="3"/>
      <c r="F5" s="3"/>
      <c r="G5" s="3"/>
      <c r="H5" s="3"/>
    </row>
    <row r="6" customFormat="false" ht="25.5" hidden="false" customHeight="true" outlineLevel="0" collapsed="false">
      <c r="B6" s="4" t="s">
        <v>3</v>
      </c>
      <c r="C6" s="4"/>
      <c r="D6" s="4"/>
      <c r="E6" s="4"/>
      <c r="F6" s="4"/>
      <c r="G6" s="4"/>
      <c r="H6" s="4"/>
    </row>
    <row r="7" customFormat="false" ht="25.5" hidden="false" customHeight="true" outlineLevel="0" collapsed="false">
      <c r="B7" s="4" t="s">
        <v>4</v>
      </c>
      <c r="C7" s="4"/>
      <c r="D7" s="4"/>
      <c r="E7" s="4"/>
      <c r="F7" s="4"/>
      <c r="G7" s="4"/>
      <c r="H7" s="4"/>
    </row>
    <row r="8" customFormat="false" ht="25.5" hidden="false" customHeight="true" outlineLevel="0" collapsed="false">
      <c r="B8" s="4" t="s">
        <v>5</v>
      </c>
      <c r="C8" s="4"/>
      <c r="D8" s="4"/>
      <c r="E8" s="4"/>
      <c r="F8" s="4"/>
      <c r="G8" s="4"/>
      <c r="H8" s="4"/>
    </row>
    <row r="10" customFormat="false" ht="19.5" hidden="false" customHeight="true" outlineLevel="0" collapsed="false">
      <c r="B10" s="3" t="s">
        <v>6</v>
      </c>
      <c r="C10" s="3"/>
      <c r="D10" s="3"/>
      <c r="E10" s="3"/>
      <c r="F10" s="3"/>
      <c r="G10" s="3"/>
      <c r="H10" s="3"/>
    </row>
    <row r="11" customFormat="false" ht="15" hidden="false" customHeight="false" outlineLevel="0" collapsed="false">
      <c r="B11" s="5" t="s">
        <v>7</v>
      </c>
      <c r="C11" s="5" t="s">
        <v>8</v>
      </c>
      <c r="D11" s="5" t="s">
        <v>9</v>
      </c>
    </row>
    <row r="12" customFormat="false" ht="27.75" hidden="false" customHeight="true" outlineLevel="0" collapsed="false">
      <c r="B12" s="6" t="s">
        <v>10</v>
      </c>
      <c r="C12" s="7" t="s">
        <v>11</v>
      </c>
      <c r="D12" s="8" t="s">
        <v>11</v>
      </c>
    </row>
    <row r="13" customFormat="false" ht="27.75" hidden="false" customHeight="true" outlineLevel="0" collapsed="false">
      <c r="B13" s="6" t="s">
        <v>12</v>
      </c>
      <c r="C13" s="7" t="s">
        <v>13</v>
      </c>
      <c r="D13" s="8" t="s">
        <v>14</v>
      </c>
    </row>
    <row r="14" customFormat="false" ht="27.75" hidden="false" customHeight="true" outlineLevel="0" collapsed="false">
      <c r="B14" s="6" t="s">
        <v>15</v>
      </c>
      <c r="C14" s="7" t="s">
        <v>16</v>
      </c>
      <c r="D14" s="8" t="s">
        <v>17</v>
      </c>
    </row>
    <row r="15" customFormat="false" ht="27.75" hidden="false" customHeight="true" outlineLevel="0" collapsed="false">
      <c r="B15" s="6" t="s">
        <v>18</v>
      </c>
      <c r="C15" s="7" t="s">
        <v>11</v>
      </c>
      <c r="D15" s="8" t="s">
        <v>11</v>
      </c>
    </row>
    <row r="16" customFormat="false" ht="27.75" hidden="false" customHeight="true" outlineLevel="0" collapsed="false">
      <c r="B16" s="6" t="s">
        <v>19</v>
      </c>
      <c r="C16" s="7" t="s">
        <v>20</v>
      </c>
      <c r="D16" s="8" t="s">
        <v>11</v>
      </c>
    </row>
    <row r="17" customFormat="false" ht="27.75" hidden="false" customHeight="true" outlineLevel="0" collapsed="false">
      <c r="B17" s="6" t="s">
        <v>21</v>
      </c>
      <c r="C17" s="7" t="s">
        <v>20</v>
      </c>
      <c r="D17" s="8" t="s">
        <v>11</v>
      </c>
    </row>
    <row r="18" customFormat="false" ht="27.75" hidden="false" customHeight="true" outlineLevel="0" collapsed="false">
      <c r="B18" s="6" t="s">
        <v>22</v>
      </c>
      <c r="C18" s="7" t="s">
        <v>11</v>
      </c>
      <c r="D18" s="8" t="s">
        <v>11</v>
      </c>
    </row>
    <row r="19" customFormat="false" ht="27.75" hidden="false" customHeight="true" outlineLevel="0" collapsed="false">
      <c r="B19" s="6" t="s">
        <v>23</v>
      </c>
      <c r="C19" s="7" t="s">
        <v>20</v>
      </c>
      <c r="D19" s="8" t="s">
        <v>11</v>
      </c>
    </row>
    <row r="20" customFormat="false" ht="27.75" hidden="false" customHeight="true" outlineLevel="0" collapsed="false">
      <c r="B20" s="6" t="s">
        <v>24</v>
      </c>
      <c r="C20" s="7" t="s">
        <v>20</v>
      </c>
      <c r="D20" s="8" t="s">
        <v>11</v>
      </c>
    </row>
    <row r="21" customFormat="false" ht="27.75" hidden="false" customHeight="true" outlineLevel="0" collapsed="false">
      <c r="B21" s="6" t="s">
        <v>25</v>
      </c>
      <c r="C21" s="7" t="s">
        <v>20</v>
      </c>
      <c r="D21" s="8" t="s">
        <v>11</v>
      </c>
    </row>
    <row r="22" customFormat="false" ht="27.75" hidden="false" customHeight="true" outlineLevel="0" collapsed="false">
      <c r="B22" s="6" t="s">
        <v>26</v>
      </c>
      <c r="C22" s="7" t="s">
        <v>20</v>
      </c>
      <c r="D22" s="8" t="s">
        <v>11</v>
      </c>
    </row>
    <row r="23" customFormat="false" ht="27.75" hidden="false" customHeight="true" outlineLevel="0" collapsed="false">
      <c r="B23" s="6" t="s">
        <v>27</v>
      </c>
      <c r="C23" s="7" t="s">
        <v>20</v>
      </c>
      <c r="D23" s="8" t="s">
        <v>11</v>
      </c>
    </row>
    <row r="25" customFormat="false" ht="31.5" hidden="false" customHeight="true" outlineLevel="0" collapsed="false">
      <c r="B25" s="9" t="s">
        <v>28</v>
      </c>
      <c r="C25" s="9"/>
      <c r="D25" s="9"/>
      <c r="E25" s="9"/>
      <c r="F25" s="9"/>
      <c r="G25" s="9"/>
      <c r="H25" s="9"/>
    </row>
    <row r="27" customFormat="false" ht="39.75" hidden="false" customHeight="true" outlineLevel="0" collapsed="false">
      <c r="B27" s="10" t="s">
        <v>29</v>
      </c>
      <c r="C27" s="10"/>
      <c r="D27" s="10"/>
      <c r="E27" s="10"/>
      <c r="F27" s="10"/>
      <c r="G27" s="10"/>
      <c r="H27" s="10"/>
    </row>
  </sheetData>
  <mergeCells count="9">
    <mergeCell ref="B2:H2"/>
    <mergeCell ref="B3:H3"/>
    <mergeCell ref="B5:H5"/>
    <mergeCell ref="B6:H6"/>
    <mergeCell ref="B7:H7"/>
    <mergeCell ref="B8:H8"/>
    <mergeCell ref="B10:H10"/>
    <mergeCell ref="B25:H25"/>
    <mergeCell ref="B27:H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true"/>
  </sheetPr>
  <dimension ref="B2:Z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8" min="5" style="0" width="13"/>
    <col collapsed="false" customWidth="true" hidden="true" outlineLevel="0" max="26" min="26" style="0" width="13"/>
  </cols>
  <sheetData>
    <row r="2" customFormat="false" ht="33.75" hidden="false" customHeight="true" outlineLevel="0" collapsed="false">
      <c r="B2" s="1" t="s">
        <v>30</v>
      </c>
      <c r="C2" s="1"/>
      <c r="D2" s="1"/>
      <c r="E2" s="1"/>
      <c r="F2" s="1"/>
      <c r="G2" s="1"/>
      <c r="H2" s="1"/>
    </row>
    <row r="3" customFormat="false" ht="18" hidden="false" customHeight="true" outlineLevel="0" collapsed="false">
      <c r="B3" s="2" t="s">
        <v>31</v>
      </c>
      <c r="C3" s="2"/>
      <c r="D3" s="2"/>
      <c r="E3" s="2"/>
      <c r="F3" s="2"/>
      <c r="G3" s="2"/>
      <c r="H3" s="2"/>
    </row>
    <row r="4" customFormat="false" ht="19.5" hidden="false" customHeight="true" outlineLevel="0" collapsed="false">
      <c r="B4" s="3" t="s">
        <v>32</v>
      </c>
      <c r="C4" s="3"/>
      <c r="D4" s="3"/>
      <c r="E4" s="3"/>
      <c r="F4" s="3"/>
      <c r="G4" s="3"/>
      <c r="H4" s="3"/>
    </row>
    <row r="5" customFormat="false" ht="21.75" hidden="false" customHeight="true" outlineLevel="0" collapsed="false">
      <c r="B5" s="11" t="s">
        <v>33</v>
      </c>
      <c r="C5" s="12" t="n">
        <v>3500</v>
      </c>
      <c r="D5" s="13" t="s">
        <v>34</v>
      </c>
      <c r="E5" s="13"/>
      <c r="F5" s="13"/>
      <c r="G5" s="13"/>
      <c r="H5" s="13"/>
    </row>
    <row r="6" customFormat="false" ht="21.75" hidden="false" customHeight="true" outlineLevel="0" collapsed="false">
      <c r="B6" s="11" t="s">
        <v>35</v>
      </c>
      <c r="C6" s="14" t="s">
        <v>36</v>
      </c>
      <c r="D6" s="13" t="s">
        <v>37</v>
      </c>
      <c r="E6" s="13"/>
      <c r="F6" s="13"/>
      <c r="G6" s="13"/>
      <c r="H6" s="13"/>
    </row>
    <row r="7" customFormat="false" ht="21.75" hidden="false" customHeight="true" outlineLevel="0" collapsed="false">
      <c r="B7" s="11" t="s">
        <v>38</v>
      </c>
      <c r="C7" s="15" t="n">
        <v>1.5</v>
      </c>
      <c r="D7" s="13" t="s">
        <v>39</v>
      </c>
      <c r="E7" s="13"/>
      <c r="F7" s="13"/>
      <c r="G7" s="13"/>
      <c r="H7" s="13"/>
    </row>
    <row r="8" customFormat="false" ht="21.75" hidden="false" customHeight="true" outlineLevel="0" collapsed="false">
      <c r="B8" s="11" t="s">
        <v>40</v>
      </c>
      <c r="C8" s="14" t="s">
        <v>41</v>
      </c>
      <c r="D8" s="13" t="s">
        <v>42</v>
      </c>
      <c r="E8" s="13"/>
      <c r="F8" s="13"/>
      <c r="G8" s="13"/>
      <c r="H8" s="13"/>
    </row>
    <row r="9" customFormat="false" ht="21.75" hidden="false" customHeight="true" outlineLevel="0" collapsed="false">
      <c r="B9" s="11" t="s">
        <v>43</v>
      </c>
      <c r="C9" s="16"/>
      <c r="D9" s="13" t="s">
        <v>44</v>
      </c>
      <c r="E9" s="13"/>
      <c r="F9" s="13"/>
      <c r="G9" s="13"/>
      <c r="H9" s="13"/>
    </row>
    <row r="11" customFormat="false" ht="19.5" hidden="false" customHeight="true" outlineLevel="0" collapsed="false">
      <c r="B11" s="3" t="s">
        <v>45</v>
      </c>
      <c r="C11" s="3"/>
      <c r="D11" s="3"/>
      <c r="E11" s="3"/>
      <c r="F11" s="3"/>
      <c r="G11" s="3"/>
      <c r="H11" s="3"/>
    </row>
    <row r="12" customFormat="false" ht="25.5" hidden="false" customHeight="true" outlineLevel="0" collapsed="false">
      <c r="B12" s="11" t="s">
        <v>46</v>
      </c>
      <c r="C12" s="17" t="str">
        <f aca="false">IFERROR(INDEX('Code Letters'!$C$5:$I$19,MATCH(C5,'Code Letters'!$A$5:$A$19,1),MATCH(C6,'Code Letters'!$C$4:$I$4,0)),"")</f>
        <v>L</v>
      </c>
      <c r="Z12" s="18" t="n">
        <f aca="false">IFERROR(MATCH(C12,'Plan Data'!$A$4:$A$19,0),"")</f>
        <v>11</v>
      </c>
    </row>
    <row r="13" customFormat="false" ht="25.5" hidden="false" customHeight="true" outlineLevel="0" collapsed="false">
      <c r="B13" s="11" t="s">
        <v>47</v>
      </c>
      <c r="C13" s="19" t="n">
        <f aca="false">IF(Z14="","",MIN(C5,Z14))</f>
        <v>200</v>
      </c>
      <c r="Z13" s="18" t="n">
        <f aca="false">IFERROR(MATCH(C7,'Plan Data'!$B$3:$O$3,0),"")</f>
        <v>10</v>
      </c>
    </row>
    <row r="14" customFormat="false" ht="25.5" hidden="false" customHeight="true" outlineLevel="0" collapsed="false">
      <c r="B14" s="11" t="s">
        <v>48</v>
      </c>
      <c r="C14" s="20" t="n">
        <f aca="false">Z15</f>
        <v>7</v>
      </c>
      <c r="Z14" s="18" t="n">
        <f aca="false">IFERROR(IF(C8="Tightened",INDEX('Plan Data'!$B$61:$O$76,$Z$12,$Z$13),INDEX('Plan Data'!$B$4:$O$19,$Z$12,$Z$13)),"")</f>
        <v>200</v>
      </c>
    </row>
    <row r="15" customFormat="false" ht="25.5" hidden="false" customHeight="true" outlineLevel="0" collapsed="false">
      <c r="B15" s="11" t="s">
        <v>49</v>
      </c>
      <c r="C15" s="20" t="n">
        <f aca="false">Z16</f>
        <v>8</v>
      </c>
      <c r="Z15" s="18" t="n">
        <f aca="false">IFERROR(IF(C8="Tightened",INDEX('Plan Data'!$B$80:$O$95,$Z$12,$Z$13),INDEX('Plan Data'!$B$23:$O$38,$Z$12,$Z$13)),"")</f>
        <v>7</v>
      </c>
    </row>
    <row r="16" customFormat="false" ht="30" hidden="false" customHeight="true" outlineLevel="0" collapsed="false">
      <c r="B16" s="11" t="s">
        <v>50</v>
      </c>
      <c r="C16" s="21" t="str">
        <f aca="false">IF(OR(C9="",C14=""),"–",IF(C9&lt;=C14,"ACCEPT","REJECT"))</f>
        <v>–</v>
      </c>
      <c r="D16" s="21"/>
      <c r="Z16" s="0" t="n">
        <f aca="false">IFERROR(IF(C8="Tightened",INDEX('Plan Data'!$B$99:$O$114,$Z$12,$Z$13),INDEX('Plan Data'!$B$42:$O$57,$Z$12,$Z$13)),"")</f>
        <v>8</v>
      </c>
    </row>
    <row r="17" customFormat="false" ht="27.75" hidden="false" customHeight="true" outlineLevel="0" collapsed="false">
      <c r="B17" s="22" t="str">
        <f aca="false">IF(C13="","",TRIM(IF(Z14&gt;=C5,"Sample size ≥ lot size → inspect 100 % of the lot. ","")&amp;IF(Z14&lt;&gt;INDEX('Plan Data'!$Q$4:$Q$19,$Z$12),"Table arrow: plan taken from code letter "&amp;IFERROR(INDEX('Plan Data'!$A$4:$A$19,MATCH(Z14,'Plan Data'!$Q$4:$Q$19,0)),"S")&amp;" (n="&amp;Z14&amp;"). ","")))</f>
        <v/>
      </c>
      <c r="C17" s="22"/>
      <c r="D17" s="22"/>
      <c r="E17" s="22"/>
      <c r="F17" s="22"/>
      <c r="G17" s="22"/>
      <c r="H17" s="22"/>
    </row>
    <row r="19" customFormat="false" ht="19.5" hidden="false" customHeight="true" outlineLevel="0" collapsed="false">
      <c r="B19" s="23"/>
      <c r="C19" s="24"/>
      <c r="D19" s="24"/>
      <c r="E19" s="24"/>
      <c r="F19" s="24"/>
      <c r="G19" s="24"/>
      <c r="H19" s="24"/>
    </row>
    <row r="20" customFormat="false" ht="15" hidden="false" customHeight="false" outlineLevel="0" collapsed="false">
      <c r="B20" s="25"/>
      <c r="C20" s="26"/>
      <c r="D20" s="26"/>
      <c r="E20" s="24"/>
      <c r="F20" s="24"/>
      <c r="G20" s="24"/>
      <c r="H20" s="24"/>
    </row>
    <row r="21" customFormat="false" ht="15" hidden="false" customHeight="false" outlineLevel="0" collapsed="false">
      <c r="B21" s="25"/>
      <c r="C21" s="27"/>
      <c r="D21" s="27"/>
      <c r="E21" s="24"/>
      <c r="F21" s="24"/>
      <c r="G21" s="24"/>
      <c r="H21" s="24"/>
    </row>
    <row r="22" customFormat="false" ht="15" hidden="false" customHeight="false" outlineLevel="0" collapsed="false">
      <c r="B22" s="25"/>
      <c r="C22" s="27"/>
      <c r="D22" s="27"/>
      <c r="E22" s="24"/>
      <c r="F22" s="24"/>
      <c r="G22" s="24"/>
      <c r="H22" s="24"/>
    </row>
    <row r="23" customFormat="false" ht="15" hidden="false" customHeight="false" outlineLevel="0" collapsed="false">
      <c r="B23" s="25"/>
      <c r="C23" s="27"/>
      <c r="D23" s="27"/>
      <c r="E23" s="24"/>
      <c r="F23" s="24"/>
      <c r="G23" s="24"/>
      <c r="H23" s="24"/>
    </row>
    <row r="25" customFormat="false" ht="19.5" hidden="false" customHeight="true" outlineLevel="0" collapsed="false">
      <c r="B25" s="28" t="s">
        <v>51</v>
      </c>
    </row>
    <row r="26" customFormat="false" ht="15" hidden="false" customHeight="false" outlineLevel="0" collapsed="false">
      <c r="B26" s="11" t="s">
        <v>52</v>
      </c>
      <c r="C26" s="29" t="n">
        <f aca="false">IFERROR(BINOMDIST(C14,C13,C7/100,TRUE()),"")</f>
        <v>0.988739852419652</v>
      </c>
    </row>
    <row r="27" customFormat="false" ht="15" hidden="false" customHeight="false" outlineLevel="0" collapsed="false">
      <c r="B27" s="11" t="s">
        <v>53</v>
      </c>
      <c r="C27" s="29" t="n">
        <f aca="false">IFERROR(1-C26,"")</f>
        <v>0.0112601475803479</v>
      </c>
    </row>
    <row r="28" customFormat="false" ht="15" hidden="false" customHeight="false" outlineLevel="0" collapsed="false">
      <c r="B28" s="11" t="s">
        <v>54</v>
      </c>
      <c r="C28" s="29" t="n">
        <f aca="false">IFERROR(BINOMDIST(C14,C13,2*C7/100,TRUE()),"")</f>
        <v>0.746103191274151</v>
      </c>
    </row>
    <row r="29" customFormat="false" ht="15" hidden="false" customHeight="false" outlineLevel="0" collapsed="false">
      <c r="B29" s="11" t="s">
        <v>55</v>
      </c>
      <c r="C29" s="29" t="n">
        <f aca="false">IFERROR(BINOMDIST(C14,C13,4*C7/100,TRUE()),"")</f>
        <v>0.0828846325728008</v>
      </c>
    </row>
    <row r="31" customFormat="false" ht="51.75" hidden="false" customHeight="true" outlineLevel="0" collapsed="false">
      <c r="B31" s="30" t="s">
        <v>56</v>
      </c>
      <c r="C31" s="30"/>
      <c r="D31" s="30"/>
      <c r="E31" s="30"/>
      <c r="F31" s="30"/>
      <c r="G31" s="30"/>
      <c r="H31" s="30"/>
    </row>
  </sheetData>
  <mergeCells count="12">
    <mergeCell ref="B2:H2"/>
    <mergeCell ref="B3:H3"/>
    <mergeCell ref="B4:H4"/>
    <mergeCell ref="D5:H5"/>
    <mergeCell ref="D6:H6"/>
    <mergeCell ref="D7:H7"/>
    <mergeCell ref="D8:H8"/>
    <mergeCell ref="D9:H9"/>
    <mergeCell ref="B11:H11"/>
    <mergeCell ref="C16:D16"/>
    <mergeCell ref="B17:H17"/>
    <mergeCell ref="B31:H31"/>
  </mergeCells>
  <conditionalFormatting sqref="C16">
    <cfRule type="expression" priority="2" aboveAverage="0" equalAverage="0" bottom="0" percent="0" rank="0" text="" dxfId="0">
      <formula>$C$16="ACCEPT"</formula>
    </cfRule>
    <cfRule type="expression" priority="3" aboveAverage="0" equalAverage="0" bottom="0" percent="0" rank="0" text="" dxfId="1">
      <formula>$C$16="REJECT"</formula>
    </cfRule>
  </conditionalFormatting>
  <dataValidations count="5">
    <dataValidation allowBlank="false" errorStyle="stop" operator="between" showDropDown="false" showErrorMessage="true" showInputMessage="false" sqref="C6" type="list">
      <formula1>Lists!$A$3:$A$5</formula1>
      <formula2>0</formula2>
    </dataValidation>
    <dataValidation allowBlank="false" errorStyle="stop" operator="between" showDropDown="false" showErrorMessage="true" showInputMessage="false" sqref="C7" type="list">
      <formula1>Lists!$B$3:$B$7</formula1>
      <formula2>0</formula2>
    </dataValidation>
    <dataValidation allowBlank="false" errorStyle="stop" operator="between" showDropDown="false" showErrorMessage="true" showInputMessage="false" sqref="C8" type="list">
      <formula1>Lists!$C$3:$C$3</formula1>
      <formula2>0</formula2>
    </dataValidation>
    <dataValidation allowBlank="false" error="Enter a whole number ≥ 2" errorStyle="stop" errorTitle="Lot size" operator="greaterThanOrEqual" showDropDown="false" showErrorMessage="true" showInputMessage="false" sqref="C5" type="whole">
      <formula1>2</formula1>
      <formula2>0</formula2>
    </dataValidation>
    <dataValidation allowBlank="true" errorStyle="stop" operator="greaterThanOrEqual" showDropDown="false" showErrorMessage="true" showInputMessage="false" sqref="C9" type="whole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227"/>
    <pageSetUpPr fitToPage="true"/>
  </sheetPr>
  <dimension ref="B2:BC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6"/>
    <col collapsed="false" customWidth="true" hidden="false" outlineLevel="0" max="8" min="3" style="0" width="14"/>
    <col collapsed="false" customWidth="true" hidden="true" outlineLevel="0" max="55" min="30" style="0" width="13"/>
  </cols>
  <sheetData>
    <row r="2" customFormat="false" ht="33.75" hidden="false" customHeight="true" outlineLevel="0" collapsed="false">
      <c r="B2" s="1" t="s">
        <v>57</v>
      </c>
      <c r="C2" s="1"/>
      <c r="D2" s="1"/>
      <c r="E2" s="1"/>
      <c r="F2" s="1"/>
      <c r="G2" s="1"/>
      <c r="H2" s="1"/>
    </row>
    <row r="3" customFormat="false" ht="18" hidden="false" customHeight="true" outlineLevel="0" collapsed="false">
      <c r="B3" s="2" t="s">
        <v>58</v>
      </c>
      <c r="C3" s="2"/>
      <c r="D3" s="2"/>
      <c r="E3" s="2"/>
      <c r="F3" s="2"/>
      <c r="G3" s="2"/>
      <c r="H3" s="2"/>
    </row>
    <row r="4" customFormat="false" ht="19.5" hidden="false" customHeight="true" outlineLevel="0" collapsed="false">
      <c r="B4" s="3" t="s">
        <v>59</v>
      </c>
      <c r="C4" s="3"/>
      <c r="D4" s="3"/>
      <c r="E4" s="3"/>
      <c r="F4" s="3"/>
      <c r="G4" s="3"/>
      <c r="H4" s="3"/>
    </row>
    <row r="5" customFormat="false" ht="15" hidden="false" customHeight="false" outlineLevel="0" collapsed="false">
      <c r="B5" s="11" t="s">
        <v>60</v>
      </c>
      <c r="C5" s="31" t="s">
        <v>61</v>
      </c>
      <c r="D5" s="31"/>
      <c r="E5" s="32" t="s">
        <v>62</v>
      </c>
      <c r="F5" s="33" t="n">
        <f aca="false">IF($C$5="From Calculator",Calculator!$C$13,$C$7)</f>
        <v>200</v>
      </c>
    </row>
    <row r="6" customFormat="false" ht="15" hidden="false" customHeight="false" outlineLevel="0" collapsed="false">
      <c r="B6" s="11" t="s">
        <v>63</v>
      </c>
      <c r="C6" s="31" t="s">
        <v>64</v>
      </c>
      <c r="D6" s="31"/>
      <c r="E6" s="32" t="s">
        <v>65</v>
      </c>
      <c r="F6" s="33" t="n">
        <f aca="false">IF($C$5="From Calculator",Calculator!$C$14,$C$8)</f>
        <v>7</v>
      </c>
    </row>
    <row r="7" customFormat="false" ht="15" hidden="false" customHeight="false" outlineLevel="0" collapsed="false">
      <c r="B7" s="11" t="s">
        <v>66</v>
      </c>
      <c r="C7" s="16" t="n">
        <v>80</v>
      </c>
      <c r="E7" s="32" t="s">
        <v>67</v>
      </c>
      <c r="F7" s="34" t="n">
        <f aca="false">IF($C$5="From Calculator",Calculator!$C$5,$C$9)</f>
        <v>3500</v>
      </c>
    </row>
    <row r="8" customFormat="false" ht="15" hidden="false" customHeight="false" outlineLevel="0" collapsed="false">
      <c r="B8" s="11" t="s">
        <v>68</v>
      </c>
      <c r="C8" s="16" t="n">
        <v>2</v>
      </c>
      <c r="E8" s="32" t="s">
        <v>69</v>
      </c>
      <c r="F8" s="35" t="n">
        <f aca="false">IF($C$5="From Calculator",Calculator!$C$7,$C$10)</f>
        <v>1.5</v>
      </c>
    </row>
    <row r="9" customFormat="false" ht="15" hidden="false" customHeight="false" outlineLevel="0" collapsed="false">
      <c r="B9" s="11" t="s">
        <v>70</v>
      </c>
      <c r="C9" s="12" t="n">
        <v>1200</v>
      </c>
    </row>
    <row r="10" customFormat="false" ht="15" hidden="false" customHeight="false" outlineLevel="0" collapsed="false">
      <c r="B10" s="11" t="s">
        <v>71</v>
      </c>
      <c r="C10" s="15" t="n">
        <v>1</v>
      </c>
    </row>
    <row r="11" customFormat="false" ht="15" hidden="false" customHeight="false" outlineLevel="0" collapsed="false">
      <c r="B11" s="11" t="s">
        <v>72</v>
      </c>
      <c r="C11" s="16" t="n">
        <f aca="false">IFERROR(MIN(100,ROUNDUP(100*(F6+1+3*SQRT(F6+1)+2)/F5,0)),10)</f>
        <v>10</v>
      </c>
    </row>
    <row r="12" customFormat="false" ht="15" hidden="false" customHeight="false" outlineLevel="0" collapsed="false">
      <c r="B12" s="11" t="s">
        <v>73</v>
      </c>
      <c r="C12" s="15" t="n">
        <v>5</v>
      </c>
    </row>
    <row r="14" customFormat="false" ht="19.5" hidden="false" customHeight="true" outlineLevel="0" collapsed="false">
      <c r="B14" s="3" t="s">
        <v>74</v>
      </c>
      <c r="C14" s="3"/>
      <c r="D14" s="3"/>
    </row>
    <row r="15" customFormat="false" ht="15" hidden="false" customHeight="false" outlineLevel="0" collapsed="false">
      <c r="B15" s="11" t="s">
        <v>52</v>
      </c>
      <c r="C15" s="29" t="n">
        <f aca="false">C71</f>
        <v>0.988739852419652</v>
      </c>
    </row>
    <row r="16" customFormat="false" ht="15" hidden="false" customHeight="false" outlineLevel="0" collapsed="false">
      <c r="B16" s="11" t="s">
        <v>75</v>
      </c>
      <c r="C16" s="29" t="n">
        <f aca="false">IFERROR(1-C15,"")</f>
        <v>0.0112601475803479</v>
      </c>
    </row>
    <row r="17" customFormat="false" ht="15" hidden="false" customHeight="false" outlineLevel="0" collapsed="false">
      <c r="B17" s="11" t="s">
        <v>76</v>
      </c>
      <c r="C17" s="29" t="n">
        <f aca="false">C72</f>
        <v>0.213304702784703</v>
      </c>
    </row>
    <row r="18" customFormat="false" ht="15" hidden="false" customHeight="false" outlineLevel="0" collapsed="false">
      <c r="B18" s="11" t="s">
        <v>77</v>
      </c>
      <c r="C18" s="36" t="n">
        <f aca="false">IFERROR(IF(MATCH(0.1,$C$28:$C$68,-1)&gt;=41,"&gt; axis",INDEX($B$28:$B$68,MATCH(0.1,$C$28:$C$68,-1))+(INDEX($C$28:$C$68,MATCH(0.1,$C$28:$C$68,-1))-0.1)/(INDEX($C$28:$C$68,MATCH(0.1,$C$28:$C$68,-1))-INDEX($C$28:$C$68,MATCH(0.1,$C$28:$C$68,-1)+1))*(INDEX($B$28:$B$68,MATCH(0.1,$C$28:$C$68,-1)+1)-INDEX($B$28:$B$68,MATCH(0.1,$C$28:$C$68,-1)))),"")</f>
        <v>5.82045210929221</v>
      </c>
    </row>
    <row r="19" customFormat="false" ht="15" hidden="false" customHeight="false" outlineLevel="0" collapsed="false">
      <c r="B19" s="11" t="s">
        <v>78</v>
      </c>
      <c r="C19" s="36" t="n">
        <f aca="false">IFERROR(IF(MATCH(0.95,$C$28:$C$68,-1)&gt;=41,"&gt; axis",INDEX($B$28:$B$68,MATCH(0.95,$C$28:$C$68,-1))+(INDEX($C$28:$C$68,MATCH(0.95,$C$28:$C$68,-1))-0.95)/(INDEX($C$28:$C$68,MATCH(0.95,$C$28:$C$68,-1))-INDEX($C$28:$C$68,MATCH(0.95,$C$28:$C$68,-1)+1))*(INDEX($B$28:$B$68,MATCH(0.95,$C$28:$C$68,-1)+1)-INDEX($B$28:$B$68,MATCH(0.95,$C$28:$C$68,-1)))),"")</f>
        <v>2.00476241434636</v>
      </c>
    </row>
    <row r="20" customFormat="false" ht="15" hidden="false" customHeight="false" outlineLevel="0" collapsed="false">
      <c r="B20" s="11" t="s">
        <v>79</v>
      </c>
      <c r="C20" s="36" t="n">
        <f aca="false">MAX(D28:D68)</f>
        <v>2.11040616960403</v>
      </c>
    </row>
    <row r="21" customFormat="false" ht="15" hidden="false" customHeight="false" outlineLevel="0" collapsed="false">
      <c r="B21" s="11" t="s">
        <v>80</v>
      </c>
      <c r="C21" s="36" t="n">
        <f aca="false">IFERROR(INDEX(B28:B68,MATCH(MAX(D28:D68),D28:D68,0)),"")</f>
        <v>3</v>
      </c>
    </row>
    <row r="22" customFormat="false" ht="15" hidden="false" customHeight="false" outlineLevel="0" collapsed="false">
      <c r="B22" s="11" t="s">
        <v>81</v>
      </c>
      <c r="C22" s="34" t="n">
        <f aca="false">E71</f>
        <v>237.158487015148</v>
      </c>
    </row>
    <row r="26" customFormat="false" ht="15" hidden="false" customHeight="false" outlineLevel="0" collapsed="false">
      <c r="B26" s="28" t="s">
        <v>82</v>
      </c>
      <c r="C26" s="37"/>
      <c r="D26" s="37"/>
      <c r="E26" s="37"/>
    </row>
    <row r="27" customFormat="false" ht="15" hidden="false" customHeight="false" outlineLevel="0" collapsed="false">
      <c r="B27" s="5" t="s">
        <v>83</v>
      </c>
      <c r="C27" s="5" t="s">
        <v>84</v>
      </c>
      <c r="D27" s="5" t="s">
        <v>85</v>
      </c>
      <c r="E27" s="5" t="s">
        <v>86</v>
      </c>
      <c r="AD27" s="38" t="n">
        <v>0</v>
      </c>
      <c r="AE27" s="38" t="n">
        <v>1</v>
      </c>
      <c r="AF27" s="38" t="n">
        <v>2</v>
      </c>
      <c r="AG27" s="38" t="n">
        <v>3</v>
      </c>
      <c r="AH27" s="38" t="n">
        <v>4</v>
      </c>
      <c r="AI27" s="38" t="n">
        <v>5</v>
      </c>
      <c r="AJ27" s="38" t="n">
        <v>6</v>
      </c>
      <c r="AK27" s="38" t="n">
        <v>7</v>
      </c>
      <c r="AL27" s="38" t="n">
        <v>8</v>
      </c>
      <c r="AM27" s="38" t="n">
        <v>9</v>
      </c>
      <c r="AN27" s="38" t="n">
        <v>10</v>
      </c>
      <c r="AO27" s="38" t="n">
        <v>11</v>
      </c>
      <c r="AP27" s="38" t="n">
        <v>12</v>
      </c>
      <c r="AQ27" s="38" t="n">
        <v>13</v>
      </c>
      <c r="AR27" s="38" t="n">
        <v>14</v>
      </c>
      <c r="AS27" s="38" t="n">
        <v>15</v>
      </c>
      <c r="AT27" s="38" t="n">
        <v>16</v>
      </c>
      <c r="AU27" s="38" t="n">
        <v>17</v>
      </c>
      <c r="AV27" s="38" t="n">
        <v>18</v>
      </c>
      <c r="AW27" s="38" t="n">
        <v>19</v>
      </c>
      <c r="AX27" s="38" t="n">
        <v>20</v>
      </c>
      <c r="AY27" s="38" t="n">
        <v>21</v>
      </c>
      <c r="AZ27" s="38" t="n">
        <v>22</v>
      </c>
      <c r="BA27" s="38" t="n">
        <v>23</v>
      </c>
      <c r="BB27" s="38" t="n">
        <v>24</v>
      </c>
      <c r="BC27" s="38" t="n">
        <v>25</v>
      </c>
    </row>
    <row r="28" customFormat="false" ht="15" hidden="false" customHeight="false" outlineLevel="0" collapsed="false">
      <c r="B28" s="39" t="n">
        <f aca="false">$C$11*0/40</f>
        <v>0</v>
      </c>
      <c r="C28" s="40" t="n">
        <f aca="false">IF(ISNUMBER($F$5),IF($C$6="Binomial",BINOMDIST($F$6,$F$5,B28/100,TRUE()),SUM(AD28:BC28)),"")</f>
        <v>1</v>
      </c>
      <c r="D28" s="39" t="n">
        <f aca="false">IF(ISNUMBER(C28),C28*B28*MAX(0,$F$7-$F$5)/$F$7,"")</f>
        <v>0</v>
      </c>
      <c r="E28" s="41" t="n">
        <f aca="false">IF(ISNUMBER(C28),$F$5+(1-C28)*MAX(0,$F$7-$F$5),"")</f>
        <v>200</v>
      </c>
      <c r="AD28" s="18" t="n">
        <f aca="false">IF(AD$27&lt;=$F$6,IFERROR(_xlfn.HYPGEOM.DIST(AD$27,$F$5,ROUND(B28/100*$F$7,0),$F$7,0),0),0)</f>
        <v>1</v>
      </c>
      <c r="AE28" s="18" t="n">
        <f aca="false">IF(AE$27&lt;=$F$6,IFERROR(_xlfn.HYPGEOM.DIST(AE$27,$F$5,ROUND(B28/100*$F$7,0),$F$7,0),0),0)</f>
        <v>0</v>
      </c>
      <c r="AF28" s="18" t="n">
        <f aca="false">IF(AF$27&lt;=$F$6,IFERROR(_xlfn.HYPGEOM.DIST(AF$27,$F$5,ROUND(B28/100*$F$7,0),$F$7,0),0),0)</f>
        <v>0</v>
      </c>
      <c r="AG28" s="18" t="n">
        <f aca="false">IF(AG$27&lt;=$F$6,IFERROR(_xlfn.HYPGEOM.DIST(AG$27,$F$5,ROUND(B28/100*$F$7,0),$F$7,0),0),0)</f>
        <v>0</v>
      </c>
      <c r="AH28" s="18" t="n">
        <f aca="false">IF(AH$27&lt;=$F$6,IFERROR(_xlfn.HYPGEOM.DIST(AH$27,$F$5,ROUND(B28/100*$F$7,0),$F$7,0),0),0)</f>
        <v>0</v>
      </c>
      <c r="AI28" s="18" t="n">
        <f aca="false">IF(AI$27&lt;=$F$6,IFERROR(_xlfn.HYPGEOM.DIST(AI$27,$F$5,ROUND(B28/100*$F$7,0),$F$7,0),0),0)</f>
        <v>0</v>
      </c>
      <c r="AJ28" s="18" t="n">
        <f aca="false">IF(AJ$27&lt;=$F$6,IFERROR(_xlfn.HYPGEOM.DIST(AJ$27,$F$5,ROUND(B28/100*$F$7,0),$F$7,0),0),0)</f>
        <v>0</v>
      </c>
      <c r="AK28" s="18" t="n">
        <f aca="false">IF(AK$27&lt;=$F$6,IFERROR(_xlfn.HYPGEOM.DIST(AK$27,$F$5,ROUND(B28/100*$F$7,0),$F$7,0),0),0)</f>
        <v>0</v>
      </c>
      <c r="AL28" s="18" t="n">
        <f aca="false">IF(AL$27&lt;=$F$6,IFERROR(_xlfn.HYPGEOM.DIST(AL$27,$F$5,ROUND(B28/100*$F$7,0),$F$7,0),0),0)</f>
        <v>0</v>
      </c>
      <c r="AM28" s="18" t="n">
        <f aca="false">IF(AM$27&lt;=$F$6,IFERROR(_xlfn.HYPGEOM.DIST(AM$27,$F$5,ROUND(B28/100*$F$7,0),$F$7,0),0),0)</f>
        <v>0</v>
      </c>
      <c r="AN28" s="18" t="n">
        <f aca="false">IF(AN$27&lt;=$F$6,IFERROR(_xlfn.HYPGEOM.DIST(AN$27,$F$5,ROUND(B28/100*$F$7,0),$F$7,0),0),0)</f>
        <v>0</v>
      </c>
      <c r="AO28" s="18" t="n">
        <f aca="false">IF(AO$27&lt;=$F$6,IFERROR(_xlfn.HYPGEOM.DIST(AO$27,$F$5,ROUND(B28/100*$F$7,0),$F$7,0),0),0)</f>
        <v>0</v>
      </c>
      <c r="AP28" s="18" t="n">
        <f aca="false">IF(AP$27&lt;=$F$6,IFERROR(_xlfn.HYPGEOM.DIST(AP$27,$F$5,ROUND(B28/100*$F$7,0),$F$7,0),0),0)</f>
        <v>0</v>
      </c>
      <c r="AQ28" s="18" t="n">
        <f aca="false">IF(AQ$27&lt;=$F$6,IFERROR(_xlfn.HYPGEOM.DIST(AQ$27,$F$5,ROUND(B28/100*$F$7,0),$F$7,0),0),0)</f>
        <v>0</v>
      </c>
      <c r="AR28" s="18" t="n">
        <f aca="false">IF(AR$27&lt;=$F$6,IFERROR(_xlfn.HYPGEOM.DIST(AR$27,$F$5,ROUND(B28/100*$F$7,0),$F$7,0),0),0)</f>
        <v>0</v>
      </c>
      <c r="AS28" s="18" t="n">
        <f aca="false">IF(AS$27&lt;=$F$6,IFERROR(_xlfn.HYPGEOM.DIST(AS$27,$F$5,ROUND(B28/100*$F$7,0),$F$7,0),0),0)</f>
        <v>0</v>
      </c>
      <c r="AT28" s="18" t="n">
        <f aca="false">IF(AT$27&lt;=$F$6,IFERROR(_xlfn.HYPGEOM.DIST(AT$27,$F$5,ROUND(B28/100*$F$7,0),$F$7,0),0),0)</f>
        <v>0</v>
      </c>
      <c r="AU28" s="18" t="n">
        <f aca="false">IF(AU$27&lt;=$F$6,IFERROR(_xlfn.HYPGEOM.DIST(AU$27,$F$5,ROUND(B28/100*$F$7,0),$F$7,0),0),0)</f>
        <v>0</v>
      </c>
      <c r="AV28" s="18" t="n">
        <f aca="false">IF(AV$27&lt;=$F$6,IFERROR(_xlfn.HYPGEOM.DIST(AV$27,$F$5,ROUND(B28/100*$F$7,0),$F$7,0),0),0)</f>
        <v>0</v>
      </c>
      <c r="AW28" s="18" t="n">
        <f aca="false">IF(AW$27&lt;=$F$6,IFERROR(_xlfn.HYPGEOM.DIST(AW$27,$F$5,ROUND(B28/100*$F$7,0),$F$7,0),0),0)</f>
        <v>0</v>
      </c>
      <c r="AX28" s="18" t="n">
        <f aca="false">IF(AX$27&lt;=$F$6,IFERROR(_xlfn.HYPGEOM.DIST(AX$27,$F$5,ROUND(B28/100*$F$7,0),$F$7,0),0),0)</f>
        <v>0</v>
      </c>
      <c r="AY28" s="18" t="n">
        <f aca="false">IF(AY$27&lt;=$F$6,IFERROR(_xlfn.HYPGEOM.DIST(AY$27,$F$5,ROUND(B28/100*$F$7,0),$F$7,0),0),0)</f>
        <v>0</v>
      </c>
      <c r="AZ28" s="18" t="n">
        <f aca="false">IF(AZ$27&lt;=$F$6,IFERROR(_xlfn.HYPGEOM.DIST(AZ$27,$F$5,ROUND(B28/100*$F$7,0),$F$7,0),0),0)</f>
        <v>0</v>
      </c>
      <c r="BA28" s="18" t="n">
        <f aca="false">IF(BA$27&lt;=$F$6,IFERROR(_xlfn.HYPGEOM.DIST(BA$27,$F$5,ROUND(B28/100*$F$7,0),$F$7,0),0),0)</f>
        <v>0</v>
      </c>
      <c r="BB28" s="18" t="n">
        <f aca="false">IF(BB$27&lt;=$F$6,IFERROR(_xlfn.HYPGEOM.DIST(BB$27,$F$5,ROUND(B28/100*$F$7,0),$F$7,0),0),0)</f>
        <v>0</v>
      </c>
      <c r="BC28" s="18" t="n">
        <f aca="false">IF(BC$27&lt;=$F$6,IFERROR(_xlfn.HYPGEOM.DIST(BC$27,$F$5,ROUND(B28/100*$F$7,0),$F$7,0),0),0)</f>
        <v>0</v>
      </c>
    </row>
    <row r="29" customFormat="false" ht="15" hidden="false" customHeight="false" outlineLevel="0" collapsed="false">
      <c r="B29" s="39" t="n">
        <f aca="false">$C$11*1/40</f>
        <v>0.25</v>
      </c>
      <c r="C29" s="40" t="n">
        <f aca="false">IF(ISNUMBER($F$5),IF($C$6="Binomial",BINOMDIST($F$6,$F$5,B29/100,TRUE()),SUM(AD29:BC29)),"")</f>
        <v>0.999999945088471</v>
      </c>
      <c r="D29" s="39" t="n">
        <f aca="false">IF(ISNUMBER(C29),C29*B29*MAX(0,$F$7-$F$5)/$F$7,"")</f>
        <v>0.235714272770854</v>
      </c>
      <c r="E29" s="41" t="n">
        <f aca="false">IF(ISNUMBER(C29),$F$5+(1-C29)*MAX(0,$F$7-$F$5),"")</f>
        <v>200.000181208045</v>
      </c>
      <c r="AD29" s="18" t="n">
        <f aca="false">IF(AD$27&lt;=$F$6,IFERROR(_xlfn.HYPGEOM.DIST(AD$27,$F$5,ROUND(B29/100*$F$7,0),$F$7,0),0),0)</f>
        <v>0.588493781731366</v>
      </c>
      <c r="AE29" s="18" t="n">
        <f aca="false">IF(AE$27&lt;=$F$6,IFERROR(_xlfn.HYPGEOM.DIST(AE$27,$F$5,ROUND(B29/100*$F$7,0),$F$7,0),0),0)</f>
        <v>0.321776672878633</v>
      </c>
      <c r="AF29" s="18" t="n">
        <f aca="false">IF(AF$27&lt;=$F$6,IFERROR(_xlfn.HYPGEOM.DIST(AF$27,$F$5,ROUND(B29/100*$F$7,0),$F$7,0),0),0)</f>
        <v>0.0777814247225605</v>
      </c>
      <c r="AG29" s="18" t="n">
        <f aca="false">IF(AG$27&lt;=$F$6,IFERROR(_xlfn.HYPGEOM.DIST(AG$27,$F$5,ROUND(B29/100*$F$7,0),$F$7,0),0),0)</f>
        <v>0.0109092344328546</v>
      </c>
      <c r="AH29" s="18" t="n">
        <f aca="false">IF(AH$27&lt;=$F$6,IFERROR(_xlfn.HYPGEOM.DIST(AH$27,$F$5,ROUND(B29/100*$F$7,0),$F$7,0),0),0)</f>
        <v>0.000978354711656609</v>
      </c>
      <c r="AI29" s="18" t="n">
        <f aca="false">IF(AI$27&lt;=$F$6,IFERROR(_xlfn.HYPGEOM.DIST(AI$27,$F$5,ROUND(B29/100*$F$7,0),$F$7,0),0),0)</f>
        <v>5.81788602805507E-005</v>
      </c>
      <c r="AJ29" s="18" t="n">
        <f aca="false">IF(AJ$27&lt;=$F$6,IFERROR(_xlfn.HYPGEOM.DIST(AJ$27,$F$5,ROUND(B29/100*$F$7,0),$F$7,0),0),0)</f>
        <v>2.29397993220249E-006</v>
      </c>
      <c r="AK29" s="18" t="n">
        <f aca="false">IF(AK$27&lt;=$F$6,IFERROR(_xlfn.HYPGEOM.DIST(AK$27,$F$5,ROUND(B29/100*$F$7,0),$F$7,0),0),0)</f>
        <v>5.78314268622476E-008</v>
      </c>
      <c r="AL29" s="18" t="n">
        <f aca="false">IF(AL$27&lt;=$F$6,IFERROR(_xlfn.HYPGEOM.DIST(AL$27,$F$5,ROUND(B29/100*$F$7,0),$F$7,0),0),0)</f>
        <v>0</v>
      </c>
      <c r="AM29" s="18" t="n">
        <f aca="false">IF(AM$27&lt;=$F$6,IFERROR(_xlfn.HYPGEOM.DIST(AM$27,$F$5,ROUND(B29/100*$F$7,0),$F$7,0),0),0)</f>
        <v>0</v>
      </c>
      <c r="AN29" s="18" t="n">
        <f aca="false">IF(AN$27&lt;=$F$6,IFERROR(_xlfn.HYPGEOM.DIST(AN$27,$F$5,ROUND(B29/100*$F$7,0),$F$7,0),0),0)</f>
        <v>0</v>
      </c>
      <c r="AO29" s="18" t="n">
        <f aca="false">IF(AO$27&lt;=$F$6,IFERROR(_xlfn.HYPGEOM.DIST(AO$27,$F$5,ROUND(B29/100*$F$7,0),$F$7,0),0),0)</f>
        <v>0</v>
      </c>
      <c r="AP29" s="18" t="n">
        <f aca="false">IF(AP$27&lt;=$F$6,IFERROR(_xlfn.HYPGEOM.DIST(AP$27,$F$5,ROUND(B29/100*$F$7,0),$F$7,0),0),0)</f>
        <v>0</v>
      </c>
      <c r="AQ29" s="18" t="n">
        <f aca="false">IF(AQ$27&lt;=$F$6,IFERROR(_xlfn.HYPGEOM.DIST(AQ$27,$F$5,ROUND(B29/100*$F$7,0),$F$7,0),0),0)</f>
        <v>0</v>
      </c>
      <c r="AR29" s="18" t="n">
        <f aca="false">IF(AR$27&lt;=$F$6,IFERROR(_xlfn.HYPGEOM.DIST(AR$27,$F$5,ROUND(B29/100*$F$7,0),$F$7,0),0),0)</f>
        <v>0</v>
      </c>
      <c r="AS29" s="18" t="n">
        <f aca="false">IF(AS$27&lt;=$F$6,IFERROR(_xlfn.HYPGEOM.DIST(AS$27,$F$5,ROUND(B29/100*$F$7,0),$F$7,0),0),0)</f>
        <v>0</v>
      </c>
      <c r="AT29" s="18" t="n">
        <f aca="false">IF(AT$27&lt;=$F$6,IFERROR(_xlfn.HYPGEOM.DIST(AT$27,$F$5,ROUND(B29/100*$F$7,0),$F$7,0),0),0)</f>
        <v>0</v>
      </c>
      <c r="AU29" s="18" t="n">
        <f aca="false">IF(AU$27&lt;=$F$6,IFERROR(_xlfn.HYPGEOM.DIST(AU$27,$F$5,ROUND(B29/100*$F$7,0),$F$7,0),0),0)</f>
        <v>0</v>
      </c>
      <c r="AV29" s="18" t="n">
        <f aca="false">IF(AV$27&lt;=$F$6,IFERROR(_xlfn.HYPGEOM.DIST(AV$27,$F$5,ROUND(B29/100*$F$7,0),$F$7,0),0),0)</f>
        <v>0</v>
      </c>
      <c r="AW29" s="18" t="n">
        <f aca="false">IF(AW$27&lt;=$F$6,IFERROR(_xlfn.HYPGEOM.DIST(AW$27,$F$5,ROUND(B29/100*$F$7,0),$F$7,0),0),0)</f>
        <v>0</v>
      </c>
      <c r="AX29" s="18" t="n">
        <f aca="false">IF(AX$27&lt;=$F$6,IFERROR(_xlfn.HYPGEOM.DIST(AX$27,$F$5,ROUND(B29/100*$F$7,0),$F$7,0),0),0)</f>
        <v>0</v>
      </c>
      <c r="AY29" s="18" t="n">
        <f aca="false">IF(AY$27&lt;=$F$6,IFERROR(_xlfn.HYPGEOM.DIST(AY$27,$F$5,ROUND(B29/100*$F$7,0),$F$7,0),0),0)</f>
        <v>0</v>
      </c>
      <c r="AZ29" s="18" t="n">
        <f aca="false">IF(AZ$27&lt;=$F$6,IFERROR(_xlfn.HYPGEOM.DIST(AZ$27,$F$5,ROUND(B29/100*$F$7,0),$F$7,0),0),0)</f>
        <v>0</v>
      </c>
      <c r="BA29" s="18" t="n">
        <f aca="false">IF(BA$27&lt;=$F$6,IFERROR(_xlfn.HYPGEOM.DIST(BA$27,$F$5,ROUND(B29/100*$F$7,0),$F$7,0),0),0)</f>
        <v>0</v>
      </c>
      <c r="BB29" s="18" t="n">
        <f aca="false">IF(BB$27&lt;=$F$6,IFERROR(_xlfn.HYPGEOM.DIST(BB$27,$F$5,ROUND(B29/100*$F$7,0),$F$7,0),0),0)</f>
        <v>0</v>
      </c>
      <c r="BC29" s="18" t="n">
        <f aca="false">IF(BC$27&lt;=$F$6,IFERROR(_xlfn.HYPGEOM.DIST(BC$27,$F$5,ROUND(B29/100*$F$7,0),$F$7,0),0),0)</f>
        <v>0</v>
      </c>
    </row>
    <row r="30" customFormat="false" ht="15" hidden="false" customHeight="false" outlineLevel="0" collapsed="false">
      <c r="B30" s="39" t="n">
        <f aca="false">$C$11*2/40</f>
        <v>0.5</v>
      </c>
      <c r="C30" s="40" t="n">
        <f aca="false">IF(ISNUMBER($F$5),IF($C$6="Binomial",BINOMDIST($F$6,$F$5,B30/100,TRUE()),SUM(AD30:BC30)),"")</f>
        <v>0.999990804906073</v>
      </c>
      <c r="D30" s="39" t="n">
        <f aca="false">IF(ISNUMBER(C30),C30*B30*MAX(0,$F$7-$F$5)/$F$7,"")</f>
        <v>0.471424236598577</v>
      </c>
      <c r="E30" s="41" t="n">
        <f aca="false">IF(ISNUMBER(C30),$F$5+(1-C30)*MAX(0,$F$7-$F$5),"")</f>
        <v>200.03034380996</v>
      </c>
      <c r="AD30" s="18" t="n">
        <f aca="false">IF(AD$27&lt;=$F$6,IFERROR(_xlfn.HYPGEOM.DIST(AD$27,$F$5,ROUND(B30/100*$F$7,0),$F$7,0),0),0)</f>
        <v>0.345837078874583</v>
      </c>
      <c r="AE30" s="18" t="n">
        <f aca="false">IF(AE$27&lt;=$F$6,IFERROR(_xlfn.HYPGEOM.DIST(AE$27,$F$5,ROUND(B30/100*$F$7,0),$F$7,0),0),0)</f>
        <v>0.379230424595948</v>
      </c>
      <c r="AF30" s="18" t="n">
        <f aca="false">IF(AF$27&lt;=$F$6,IFERROR(_xlfn.HYPGEOM.DIST(AF$27,$F$5,ROUND(B30/100*$F$7,0),$F$7,0),0),0)</f>
        <v>0.195331383436068</v>
      </c>
      <c r="AG30" s="18" t="n">
        <f aca="false">IF(AG$27&lt;=$F$6,IFERROR(_xlfn.HYPGEOM.DIST(AG$27,$F$5,ROUND(B30/100*$F$7,0),$F$7,0),0),0)</f>
        <v>0.062791458419631</v>
      </c>
      <c r="AH30" s="18" t="n">
        <f aca="false">IF(AH$27&lt;=$F$6,IFERROR(_xlfn.HYPGEOM.DIST(AH$27,$F$5,ROUND(B30/100*$F$7,0),$F$7,0),0),0)</f>
        <v>0.0141166128750768</v>
      </c>
      <c r="AI30" s="18" t="n">
        <f aca="false">IF(AI$27&lt;=$F$6,IFERROR(_xlfn.HYPGEOM.DIST(AI$27,$F$5,ROUND(B30/100*$F$7,0),$F$7,0),0),0)</f>
        <v>0.00235692033642901</v>
      </c>
      <c r="AJ30" s="18" t="n">
        <f aca="false">IF(AJ$27&lt;=$F$6,IFERROR(_xlfn.HYPGEOM.DIST(AJ$27,$F$5,ROUND(B30/100*$F$7,0),$F$7,0),0),0)</f>
        <v>0.000302858528631769</v>
      </c>
      <c r="AK30" s="18" t="n">
        <f aca="false">IF(AK$27&lt;=$F$6,IFERROR(_xlfn.HYPGEOM.DIST(AK$27,$F$5,ROUND(B30/100*$F$7,0),$F$7,0),0),0)</f>
        <v>3.06239262761047E-005</v>
      </c>
      <c r="AL30" s="18" t="n">
        <f aca="false">IF(AL$27&lt;=$F$6,IFERROR(_xlfn.HYPGEOM.DIST(AL$27,$F$5,ROUND(B30/100*$F$7,0),$F$7,0),0),0)</f>
        <v>0</v>
      </c>
      <c r="AM30" s="18" t="n">
        <f aca="false">IF(AM$27&lt;=$F$6,IFERROR(_xlfn.HYPGEOM.DIST(AM$27,$F$5,ROUND(B30/100*$F$7,0),$F$7,0),0),0)</f>
        <v>0</v>
      </c>
      <c r="AN30" s="18" t="n">
        <f aca="false">IF(AN$27&lt;=$F$6,IFERROR(_xlfn.HYPGEOM.DIST(AN$27,$F$5,ROUND(B30/100*$F$7,0),$F$7,0),0),0)</f>
        <v>0</v>
      </c>
      <c r="AO30" s="18" t="n">
        <f aca="false">IF(AO$27&lt;=$F$6,IFERROR(_xlfn.HYPGEOM.DIST(AO$27,$F$5,ROUND(B30/100*$F$7,0),$F$7,0),0),0)</f>
        <v>0</v>
      </c>
      <c r="AP30" s="18" t="n">
        <f aca="false">IF(AP$27&lt;=$F$6,IFERROR(_xlfn.HYPGEOM.DIST(AP$27,$F$5,ROUND(B30/100*$F$7,0),$F$7,0),0),0)</f>
        <v>0</v>
      </c>
      <c r="AQ30" s="18" t="n">
        <f aca="false">IF(AQ$27&lt;=$F$6,IFERROR(_xlfn.HYPGEOM.DIST(AQ$27,$F$5,ROUND(B30/100*$F$7,0),$F$7,0),0),0)</f>
        <v>0</v>
      </c>
      <c r="AR30" s="18" t="n">
        <f aca="false">IF(AR$27&lt;=$F$6,IFERROR(_xlfn.HYPGEOM.DIST(AR$27,$F$5,ROUND(B30/100*$F$7,0),$F$7,0),0),0)</f>
        <v>0</v>
      </c>
      <c r="AS30" s="18" t="n">
        <f aca="false">IF(AS$27&lt;=$F$6,IFERROR(_xlfn.HYPGEOM.DIST(AS$27,$F$5,ROUND(B30/100*$F$7,0),$F$7,0),0),0)</f>
        <v>0</v>
      </c>
      <c r="AT30" s="18" t="n">
        <f aca="false">IF(AT$27&lt;=$F$6,IFERROR(_xlfn.HYPGEOM.DIST(AT$27,$F$5,ROUND(B30/100*$F$7,0),$F$7,0),0),0)</f>
        <v>0</v>
      </c>
      <c r="AU30" s="18" t="n">
        <f aca="false">IF(AU$27&lt;=$F$6,IFERROR(_xlfn.HYPGEOM.DIST(AU$27,$F$5,ROUND(B30/100*$F$7,0),$F$7,0),0),0)</f>
        <v>0</v>
      </c>
      <c r="AV30" s="18" t="n">
        <f aca="false">IF(AV$27&lt;=$F$6,IFERROR(_xlfn.HYPGEOM.DIST(AV$27,$F$5,ROUND(B30/100*$F$7,0),$F$7,0),0),0)</f>
        <v>0</v>
      </c>
      <c r="AW30" s="18" t="n">
        <f aca="false">IF(AW$27&lt;=$F$6,IFERROR(_xlfn.HYPGEOM.DIST(AW$27,$F$5,ROUND(B30/100*$F$7,0),$F$7,0),0),0)</f>
        <v>0</v>
      </c>
      <c r="AX30" s="18" t="n">
        <f aca="false">IF(AX$27&lt;=$F$6,IFERROR(_xlfn.HYPGEOM.DIST(AX$27,$F$5,ROUND(B30/100*$F$7,0),$F$7,0),0),0)</f>
        <v>0</v>
      </c>
      <c r="AY30" s="18" t="n">
        <f aca="false">IF(AY$27&lt;=$F$6,IFERROR(_xlfn.HYPGEOM.DIST(AY$27,$F$5,ROUND(B30/100*$F$7,0),$F$7,0),0),0)</f>
        <v>0</v>
      </c>
      <c r="AZ30" s="18" t="n">
        <f aca="false">IF(AZ$27&lt;=$F$6,IFERROR(_xlfn.HYPGEOM.DIST(AZ$27,$F$5,ROUND(B30/100*$F$7,0),$F$7,0),0),0)</f>
        <v>0</v>
      </c>
      <c r="BA30" s="18" t="n">
        <f aca="false">IF(BA$27&lt;=$F$6,IFERROR(_xlfn.HYPGEOM.DIST(BA$27,$F$5,ROUND(B30/100*$F$7,0),$F$7,0),0),0)</f>
        <v>0</v>
      </c>
      <c r="BB30" s="18" t="n">
        <f aca="false">IF(BB$27&lt;=$F$6,IFERROR(_xlfn.HYPGEOM.DIST(BB$27,$F$5,ROUND(B30/100*$F$7,0),$F$7,0),0),0)</f>
        <v>0</v>
      </c>
      <c r="BC30" s="18" t="n">
        <f aca="false">IF(BC$27&lt;=$F$6,IFERROR(_xlfn.HYPGEOM.DIST(BC$27,$F$5,ROUND(B30/100*$F$7,0),$F$7,0),0),0)</f>
        <v>0</v>
      </c>
    </row>
    <row r="31" customFormat="false" ht="15" hidden="false" customHeight="false" outlineLevel="0" collapsed="false">
      <c r="B31" s="39" t="n">
        <f aca="false">$C$11*3/40</f>
        <v>0.75</v>
      </c>
      <c r="C31" s="40" t="n">
        <f aca="false">IF(ISNUMBER($F$5),IF($C$6="Binomial",BINOMDIST($F$6,$F$5,B31/100,TRUE()),SUM(AD31:BC31)),"")</f>
        <v>0.999845588502743</v>
      </c>
      <c r="D31" s="39" t="n">
        <f aca="false">IF(ISNUMBER(C31),C31*B31*MAX(0,$F$7-$F$5)/$F$7,"")</f>
        <v>0.707033666155511</v>
      </c>
      <c r="E31" s="41" t="n">
        <f aca="false">IF(ISNUMBER(C31),$F$5+(1-C31)*MAX(0,$F$7-$F$5),"")</f>
        <v>200.509557940948</v>
      </c>
      <c r="AD31" s="18" t="n">
        <f aca="false">IF(AD$27&lt;=$F$6,IFERROR(_xlfn.HYPGEOM.DIST(AD$27,$F$5,ROUND(B31/100*$F$7,0),$F$7,0),0),0)</f>
        <v>0.215346045967229</v>
      </c>
      <c r="AE31" s="18" t="n">
        <f aca="false">IF(AE$27&lt;=$F$6,IFERROR(_xlfn.HYPGEOM.DIST(AE$27,$F$5,ROUND(B31/100*$F$7,0),$F$7,0),0),0)</f>
        <v>0.341923492833463</v>
      </c>
      <c r="AF31" s="18" t="n">
        <f aca="false">IF(AF$27&lt;=$F$6,IFERROR(_xlfn.HYPGEOM.DIST(AF$27,$F$5,ROUND(B31/100*$F$7,0),$F$7,0),0),0)</f>
        <v>0.259625973267167</v>
      </c>
      <c r="AG31" s="18" t="n">
        <f aca="false">IF(AG$27&lt;=$F$6,IFERROR(_xlfn.HYPGEOM.DIST(AG$27,$F$5,ROUND(B31/100*$F$7,0),$F$7,0),0),0)</f>
        <v>0.125495130196885</v>
      </c>
      <c r="AH31" s="18" t="n">
        <f aca="false">IF(AH$27&lt;=$F$6,IFERROR(_xlfn.HYPGEOM.DIST(AH$27,$F$5,ROUND(B31/100*$F$7,0),$F$7,0),0),0)</f>
        <v>0.0433662625779505</v>
      </c>
      <c r="AI31" s="18" t="n">
        <f aca="false">IF(AI$27&lt;=$F$6,IFERROR(_xlfn.HYPGEOM.DIST(AI$27,$F$5,ROUND(B31/100*$F$7,0),$F$7,0),0),0)</f>
        <v>0.0114056312434354</v>
      </c>
      <c r="AJ31" s="18" t="n">
        <f aca="false">IF(AJ$27&lt;=$F$6,IFERROR(_xlfn.HYPGEOM.DIST(AJ$27,$F$5,ROUND(B31/100*$F$7,0),$F$7,0),0),0)</f>
        <v>0.00237327540355019</v>
      </c>
      <c r="AK31" s="18" t="n">
        <f aca="false">IF(AK$27&lt;=$F$6,IFERROR(_xlfn.HYPGEOM.DIST(AK$27,$F$5,ROUND(B31/100*$F$7,0),$F$7,0),0),0)</f>
        <v>0.00040093649870574</v>
      </c>
      <c r="AL31" s="18" t="n">
        <f aca="false">IF(AL$27&lt;=$F$6,IFERROR(_xlfn.HYPGEOM.DIST(AL$27,$F$5,ROUND(B31/100*$F$7,0),$F$7,0),0),0)</f>
        <v>0</v>
      </c>
      <c r="AM31" s="18" t="n">
        <f aca="false">IF(AM$27&lt;=$F$6,IFERROR(_xlfn.HYPGEOM.DIST(AM$27,$F$5,ROUND(B31/100*$F$7,0),$F$7,0),0),0)</f>
        <v>0</v>
      </c>
      <c r="AN31" s="18" t="n">
        <f aca="false">IF(AN$27&lt;=$F$6,IFERROR(_xlfn.HYPGEOM.DIST(AN$27,$F$5,ROUND(B31/100*$F$7,0),$F$7,0),0),0)</f>
        <v>0</v>
      </c>
      <c r="AO31" s="18" t="n">
        <f aca="false">IF(AO$27&lt;=$F$6,IFERROR(_xlfn.HYPGEOM.DIST(AO$27,$F$5,ROUND(B31/100*$F$7,0),$F$7,0),0),0)</f>
        <v>0</v>
      </c>
      <c r="AP31" s="18" t="n">
        <f aca="false">IF(AP$27&lt;=$F$6,IFERROR(_xlfn.HYPGEOM.DIST(AP$27,$F$5,ROUND(B31/100*$F$7,0),$F$7,0),0),0)</f>
        <v>0</v>
      </c>
      <c r="AQ31" s="18" t="n">
        <f aca="false">IF(AQ$27&lt;=$F$6,IFERROR(_xlfn.HYPGEOM.DIST(AQ$27,$F$5,ROUND(B31/100*$F$7,0),$F$7,0),0),0)</f>
        <v>0</v>
      </c>
      <c r="AR31" s="18" t="n">
        <f aca="false">IF(AR$27&lt;=$F$6,IFERROR(_xlfn.HYPGEOM.DIST(AR$27,$F$5,ROUND(B31/100*$F$7,0),$F$7,0),0),0)</f>
        <v>0</v>
      </c>
      <c r="AS31" s="18" t="n">
        <f aca="false">IF(AS$27&lt;=$F$6,IFERROR(_xlfn.HYPGEOM.DIST(AS$27,$F$5,ROUND(B31/100*$F$7,0),$F$7,0),0),0)</f>
        <v>0</v>
      </c>
      <c r="AT31" s="18" t="n">
        <f aca="false">IF(AT$27&lt;=$F$6,IFERROR(_xlfn.HYPGEOM.DIST(AT$27,$F$5,ROUND(B31/100*$F$7,0),$F$7,0),0),0)</f>
        <v>0</v>
      </c>
      <c r="AU31" s="18" t="n">
        <f aca="false">IF(AU$27&lt;=$F$6,IFERROR(_xlfn.HYPGEOM.DIST(AU$27,$F$5,ROUND(B31/100*$F$7,0),$F$7,0),0),0)</f>
        <v>0</v>
      </c>
      <c r="AV31" s="18" t="n">
        <f aca="false">IF(AV$27&lt;=$F$6,IFERROR(_xlfn.HYPGEOM.DIST(AV$27,$F$5,ROUND(B31/100*$F$7,0),$F$7,0),0),0)</f>
        <v>0</v>
      </c>
      <c r="AW31" s="18" t="n">
        <f aca="false">IF(AW$27&lt;=$F$6,IFERROR(_xlfn.HYPGEOM.DIST(AW$27,$F$5,ROUND(B31/100*$F$7,0),$F$7,0),0),0)</f>
        <v>0</v>
      </c>
      <c r="AX31" s="18" t="n">
        <f aca="false">IF(AX$27&lt;=$F$6,IFERROR(_xlfn.HYPGEOM.DIST(AX$27,$F$5,ROUND(B31/100*$F$7,0),$F$7,0),0),0)</f>
        <v>0</v>
      </c>
      <c r="AY31" s="18" t="n">
        <f aca="false">IF(AY$27&lt;=$F$6,IFERROR(_xlfn.HYPGEOM.DIST(AY$27,$F$5,ROUND(B31/100*$F$7,0),$F$7,0),0),0)</f>
        <v>0</v>
      </c>
      <c r="AZ31" s="18" t="n">
        <f aca="false">IF(AZ$27&lt;=$F$6,IFERROR(_xlfn.HYPGEOM.DIST(AZ$27,$F$5,ROUND(B31/100*$F$7,0),$F$7,0),0),0)</f>
        <v>0</v>
      </c>
      <c r="BA31" s="18" t="n">
        <f aca="false">IF(BA$27&lt;=$F$6,IFERROR(_xlfn.HYPGEOM.DIST(BA$27,$F$5,ROUND(B31/100*$F$7,0),$F$7,0),0),0)</f>
        <v>0</v>
      </c>
      <c r="BB31" s="18" t="n">
        <f aca="false">IF(BB$27&lt;=$F$6,IFERROR(_xlfn.HYPGEOM.DIST(BB$27,$F$5,ROUND(B31/100*$F$7,0),$F$7,0),0),0)</f>
        <v>0</v>
      </c>
      <c r="BC31" s="18" t="n">
        <f aca="false">IF(BC$27&lt;=$F$6,IFERROR(_xlfn.HYPGEOM.DIST(BC$27,$F$5,ROUND(B31/100*$F$7,0),$F$7,0),0),0)</f>
        <v>0</v>
      </c>
    </row>
    <row r="32" customFormat="false" ht="15" hidden="false" customHeight="false" outlineLevel="0" collapsed="false">
      <c r="B32" s="39" t="n">
        <f aca="false">$C$11*4/40</f>
        <v>1</v>
      </c>
      <c r="C32" s="40" t="n">
        <f aca="false">IF(ISNUMBER($F$5),IF($C$6="Binomial",BINOMDIST($F$6,$F$5,B32/100,TRUE()),SUM(AD32:BC32)),"")</f>
        <v>0.998987442849478</v>
      </c>
      <c r="D32" s="39" t="n">
        <f aca="false">IF(ISNUMBER(C32),C32*B32*MAX(0,$F$7-$F$5)/$F$7,"")</f>
        <v>0.941902446115222</v>
      </c>
      <c r="E32" s="41" t="n">
        <f aca="false">IF(ISNUMBER(C32),$F$5+(1-C32)*MAX(0,$F$7-$F$5),"")</f>
        <v>203.341438596724</v>
      </c>
      <c r="AD32" s="18" t="n">
        <f aca="false">IF(AD$27&lt;=$F$6,IFERROR(_xlfn.HYPGEOM.DIST(AD$27,$F$5,ROUND(B32/100*$F$7,0),$F$7,0),0),0)</f>
        <v>0.126212179484054</v>
      </c>
      <c r="AE32" s="18" t="n">
        <f aca="false">IF(AE$27&lt;=$F$6,IFERROR(_xlfn.HYPGEOM.DIST(AE$27,$F$5,ROUND(B32/100*$F$7,0),$F$7,0),0),0)</f>
        <v>0.270509876420202</v>
      </c>
      <c r="AF32" s="18" t="n">
        <f aca="false">IF(AF$27&lt;=$F$6,IFERROR(_xlfn.HYPGEOM.DIST(AF$27,$F$5,ROUND(B32/100*$F$7,0),$F$7,0),0),0)</f>
        <v>0.280114757248101</v>
      </c>
      <c r="AG32" s="18" t="n">
        <f aca="false">IF(AG$27&lt;=$F$6,IFERROR(_xlfn.HYPGEOM.DIST(AG$27,$F$5,ROUND(B32/100*$F$7,0),$F$7,0),0),0)</f>
        <v>0.186686028545399</v>
      </c>
      <c r="AH32" s="18" t="n">
        <f aca="false">IF(AH$27&lt;=$F$6,IFERROR(_xlfn.HYPGEOM.DIST(AH$27,$F$5,ROUND(B32/100*$F$7,0),$F$7,0),0),0)</f>
        <v>0.0900021966924284</v>
      </c>
      <c r="AI32" s="18" t="n">
        <f aca="false">IF(AI$27&lt;=$F$6,IFERROR(_xlfn.HYPGEOM.DIST(AI$27,$F$5,ROUND(B32/100*$F$7,0),$F$7,0),0),0)</f>
        <v>0.0334466878962199</v>
      </c>
      <c r="AJ32" s="18" t="n">
        <f aca="false">IF(AJ$27&lt;=$F$6,IFERROR(_xlfn.HYPGEOM.DIST(AJ$27,$F$5,ROUND(B32/100*$F$7,0),$F$7,0),0),0)</f>
        <v>0.00996958749581607</v>
      </c>
      <c r="AK32" s="18" t="n">
        <f aca="false">IF(AK$27&lt;=$F$6,IFERROR(_xlfn.HYPGEOM.DIST(AK$27,$F$5,ROUND(B32/100*$F$7,0),$F$7,0),0),0)</f>
        <v>0.00244886916047246</v>
      </c>
      <c r="AL32" s="18" t="n">
        <f aca="false">IF(AL$27&lt;=$F$6,IFERROR(_xlfn.HYPGEOM.DIST(AL$27,$F$5,ROUND(B32/100*$F$7,0),$F$7,0),0),0)</f>
        <v>0</v>
      </c>
      <c r="AM32" s="18" t="n">
        <f aca="false">IF(AM$27&lt;=$F$6,IFERROR(_xlfn.HYPGEOM.DIST(AM$27,$F$5,ROUND(B32/100*$F$7,0),$F$7,0),0),0)</f>
        <v>0</v>
      </c>
      <c r="AN32" s="18" t="n">
        <f aca="false">IF(AN$27&lt;=$F$6,IFERROR(_xlfn.HYPGEOM.DIST(AN$27,$F$5,ROUND(B32/100*$F$7,0),$F$7,0),0),0)</f>
        <v>0</v>
      </c>
      <c r="AO32" s="18" t="n">
        <f aca="false">IF(AO$27&lt;=$F$6,IFERROR(_xlfn.HYPGEOM.DIST(AO$27,$F$5,ROUND(B32/100*$F$7,0),$F$7,0),0),0)</f>
        <v>0</v>
      </c>
      <c r="AP32" s="18" t="n">
        <f aca="false">IF(AP$27&lt;=$F$6,IFERROR(_xlfn.HYPGEOM.DIST(AP$27,$F$5,ROUND(B32/100*$F$7,0),$F$7,0),0),0)</f>
        <v>0</v>
      </c>
      <c r="AQ32" s="18" t="n">
        <f aca="false">IF(AQ$27&lt;=$F$6,IFERROR(_xlfn.HYPGEOM.DIST(AQ$27,$F$5,ROUND(B32/100*$F$7,0),$F$7,0),0),0)</f>
        <v>0</v>
      </c>
      <c r="AR32" s="18" t="n">
        <f aca="false">IF(AR$27&lt;=$F$6,IFERROR(_xlfn.HYPGEOM.DIST(AR$27,$F$5,ROUND(B32/100*$F$7,0),$F$7,0),0),0)</f>
        <v>0</v>
      </c>
      <c r="AS32" s="18" t="n">
        <f aca="false">IF(AS$27&lt;=$F$6,IFERROR(_xlfn.HYPGEOM.DIST(AS$27,$F$5,ROUND(B32/100*$F$7,0),$F$7,0),0),0)</f>
        <v>0</v>
      </c>
      <c r="AT32" s="18" t="n">
        <f aca="false">IF(AT$27&lt;=$F$6,IFERROR(_xlfn.HYPGEOM.DIST(AT$27,$F$5,ROUND(B32/100*$F$7,0),$F$7,0),0),0)</f>
        <v>0</v>
      </c>
      <c r="AU32" s="18" t="n">
        <f aca="false">IF(AU$27&lt;=$F$6,IFERROR(_xlfn.HYPGEOM.DIST(AU$27,$F$5,ROUND(B32/100*$F$7,0),$F$7,0),0),0)</f>
        <v>0</v>
      </c>
      <c r="AV32" s="18" t="n">
        <f aca="false">IF(AV$27&lt;=$F$6,IFERROR(_xlfn.HYPGEOM.DIST(AV$27,$F$5,ROUND(B32/100*$F$7,0),$F$7,0),0),0)</f>
        <v>0</v>
      </c>
      <c r="AW32" s="18" t="n">
        <f aca="false">IF(AW$27&lt;=$F$6,IFERROR(_xlfn.HYPGEOM.DIST(AW$27,$F$5,ROUND(B32/100*$F$7,0),$F$7,0),0),0)</f>
        <v>0</v>
      </c>
      <c r="AX32" s="18" t="n">
        <f aca="false">IF(AX$27&lt;=$F$6,IFERROR(_xlfn.HYPGEOM.DIST(AX$27,$F$5,ROUND(B32/100*$F$7,0),$F$7,0),0),0)</f>
        <v>0</v>
      </c>
      <c r="AY32" s="18" t="n">
        <f aca="false">IF(AY$27&lt;=$F$6,IFERROR(_xlfn.HYPGEOM.DIST(AY$27,$F$5,ROUND(B32/100*$F$7,0),$F$7,0),0),0)</f>
        <v>0</v>
      </c>
      <c r="AZ32" s="18" t="n">
        <f aca="false">IF(AZ$27&lt;=$F$6,IFERROR(_xlfn.HYPGEOM.DIST(AZ$27,$F$5,ROUND(B32/100*$F$7,0),$F$7,0),0),0)</f>
        <v>0</v>
      </c>
      <c r="BA32" s="18" t="n">
        <f aca="false">IF(BA$27&lt;=$F$6,IFERROR(_xlfn.HYPGEOM.DIST(BA$27,$F$5,ROUND(B32/100*$F$7,0),$F$7,0),0),0)</f>
        <v>0</v>
      </c>
      <c r="BB32" s="18" t="n">
        <f aca="false">IF(BB$27&lt;=$F$6,IFERROR(_xlfn.HYPGEOM.DIST(BB$27,$F$5,ROUND(B32/100*$F$7,0),$F$7,0),0),0)</f>
        <v>0</v>
      </c>
      <c r="BC32" s="18" t="n">
        <f aca="false">IF(BC$27&lt;=$F$6,IFERROR(_xlfn.HYPGEOM.DIST(BC$27,$F$5,ROUND(B32/100*$F$7,0),$F$7,0),0),0)</f>
        <v>0</v>
      </c>
    </row>
    <row r="33" customFormat="false" ht="15" hidden="false" customHeight="false" outlineLevel="0" collapsed="false">
      <c r="B33" s="39" t="n">
        <f aca="false">$C$11*5/40</f>
        <v>1.25</v>
      </c>
      <c r="C33" s="40" t="n">
        <f aca="false">IF(ISNUMBER($F$5),IF($C$6="Binomial",BINOMDIST($F$6,$F$5,B33/100,TRUE()),SUM(AD33:BC33)),"")</f>
        <v>0.99602927058885</v>
      </c>
      <c r="D33" s="39" t="n">
        <f aca="false">IF(ISNUMBER(C33),C33*B33*MAX(0,$F$7-$F$5)/$F$7,"")</f>
        <v>1.17389164033686</v>
      </c>
      <c r="E33" s="41" t="n">
        <f aca="false">IF(ISNUMBER(C33),$F$5+(1-C33)*MAX(0,$F$7-$F$5),"")</f>
        <v>213.103407056794</v>
      </c>
      <c r="AD33" s="18" t="n">
        <f aca="false">IF(AD$27&lt;=$F$6,IFERROR(_xlfn.HYPGEOM.DIST(AD$27,$F$5,ROUND(B33/100*$F$7,0),$F$7,0),0),0)</f>
        <v>0.0738658882186543</v>
      </c>
      <c r="AE33" s="18" t="n">
        <f aca="false">IF(AE$27&lt;=$F$6,IFERROR(_xlfn.HYPGEOM.DIST(AE$27,$F$5,ROUND(B33/100*$F$7,0),$F$7,0),0),0)</f>
        <v>0.199576240811839</v>
      </c>
      <c r="AF33" s="18" t="n">
        <f aca="false">IF(AF$27&lt;=$F$6,IFERROR(_xlfn.HYPGEOM.DIST(AF$27,$F$5,ROUND(B33/100*$F$7,0),$F$7,0),0),0)</f>
        <v>0.262089302121992</v>
      </c>
      <c r="AG33" s="18" t="n">
        <f aca="false">IF(AG$27&lt;=$F$6,IFERROR(_xlfn.HYPGEOM.DIST(AG$27,$F$5,ROUND(B33/100*$F$7,0),$F$7,0),0),0)</f>
        <v>0.22292468410008</v>
      </c>
      <c r="AH33" s="18" t="n">
        <f aca="false">IF(AH$27&lt;=$F$6,IFERROR(_xlfn.HYPGEOM.DIST(AH$27,$F$5,ROUND(B33/100*$F$7,0),$F$7,0),0),0)</f>
        <v>0.13807995962242</v>
      </c>
      <c r="AI33" s="18" t="n">
        <f aca="false">IF(AI$27&lt;=$F$6,IFERROR(_xlfn.HYPGEOM.DIST(AI$27,$F$5,ROUND(B33/100*$F$7,0),$F$7,0),0),0)</f>
        <v>0.0663935531088482</v>
      </c>
      <c r="AJ33" s="18" t="n">
        <f aca="false">IF(AJ$27&lt;=$F$6,IFERROR(_xlfn.HYPGEOM.DIST(AJ$27,$F$5,ROUND(B33/100*$F$7,0),$F$7,0),0),0)</f>
        <v>0.0257982307067643</v>
      </c>
      <c r="AK33" s="18" t="n">
        <f aca="false">IF(AK$27&lt;=$F$6,IFERROR(_xlfn.HYPGEOM.DIST(AK$27,$F$5,ROUND(B33/100*$F$7,0),$F$7,0),0),0)</f>
        <v>0.00832645491748462</v>
      </c>
      <c r="AL33" s="18" t="n">
        <f aca="false">IF(AL$27&lt;=$F$6,IFERROR(_xlfn.HYPGEOM.DIST(AL$27,$F$5,ROUND(B33/100*$F$7,0),$F$7,0),0),0)</f>
        <v>0</v>
      </c>
      <c r="AM33" s="18" t="n">
        <f aca="false">IF(AM$27&lt;=$F$6,IFERROR(_xlfn.HYPGEOM.DIST(AM$27,$F$5,ROUND(B33/100*$F$7,0),$F$7,0),0),0)</f>
        <v>0</v>
      </c>
      <c r="AN33" s="18" t="n">
        <f aca="false">IF(AN$27&lt;=$F$6,IFERROR(_xlfn.HYPGEOM.DIST(AN$27,$F$5,ROUND(B33/100*$F$7,0),$F$7,0),0),0)</f>
        <v>0</v>
      </c>
      <c r="AO33" s="18" t="n">
        <f aca="false">IF(AO$27&lt;=$F$6,IFERROR(_xlfn.HYPGEOM.DIST(AO$27,$F$5,ROUND(B33/100*$F$7,0),$F$7,0),0),0)</f>
        <v>0</v>
      </c>
      <c r="AP33" s="18" t="n">
        <f aca="false">IF(AP$27&lt;=$F$6,IFERROR(_xlfn.HYPGEOM.DIST(AP$27,$F$5,ROUND(B33/100*$F$7,0),$F$7,0),0),0)</f>
        <v>0</v>
      </c>
      <c r="AQ33" s="18" t="n">
        <f aca="false">IF(AQ$27&lt;=$F$6,IFERROR(_xlfn.HYPGEOM.DIST(AQ$27,$F$5,ROUND(B33/100*$F$7,0),$F$7,0),0),0)</f>
        <v>0</v>
      </c>
      <c r="AR33" s="18" t="n">
        <f aca="false">IF(AR$27&lt;=$F$6,IFERROR(_xlfn.HYPGEOM.DIST(AR$27,$F$5,ROUND(B33/100*$F$7,0),$F$7,0),0),0)</f>
        <v>0</v>
      </c>
      <c r="AS33" s="18" t="n">
        <f aca="false">IF(AS$27&lt;=$F$6,IFERROR(_xlfn.HYPGEOM.DIST(AS$27,$F$5,ROUND(B33/100*$F$7,0),$F$7,0),0),0)</f>
        <v>0</v>
      </c>
      <c r="AT33" s="18" t="n">
        <f aca="false">IF(AT$27&lt;=$F$6,IFERROR(_xlfn.HYPGEOM.DIST(AT$27,$F$5,ROUND(B33/100*$F$7,0),$F$7,0),0),0)</f>
        <v>0</v>
      </c>
      <c r="AU33" s="18" t="n">
        <f aca="false">IF(AU$27&lt;=$F$6,IFERROR(_xlfn.HYPGEOM.DIST(AU$27,$F$5,ROUND(B33/100*$F$7,0),$F$7,0),0),0)</f>
        <v>0</v>
      </c>
      <c r="AV33" s="18" t="n">
        <f aca="false">IF(AV$27&lt;=$F$6,IFERROR(_xlfn.HYPGEOM.DIST(AV$27,$F$5,ROUND(B33/100*$F$7,0),$F$7,0),0),0)</f>
        <v>0</v>
      </c>
      <c r="AW33" s="18" t="n">
        <f aca="false">IF(AW$27&lt;=$F$6,IFERROR(_xlfn.HYPGEOM.DIST(AW$27,$F$5,ROUND(B33/100*$F$7,0),$F$7,0),0),0)</f>
        <v>0</v>
      </c>
      <c r="AX33" s="18" t="n">
        <f aca="false">IF(AX$27&lt;=$F$6,IFERROR(_xlfn.HYPGEOM.DIST(AX$27,$F$5,ROUND(B33/100*$F$7,0),$F$7,0),0),0)</f>
        <v>0</v>
      </c>
      <c r="AY33" s="18" t="n">
        <f aca="false">IF(AY$27&lt;=$F$6,IFERROR(_xlfn.HYPGEOM.DIST(AY$27,$F$5,ROUND(B33/100*$F$7,0),$F$7,0),0),0)</f>
        <v>0</v>
      </c>
      <c r="AZ33" s="18" t="n">
        <f aca="false">IF(AZ$27&lt;=$F$6,IFERROR(_xlfn.HYPGEOM.DIST(AZ$27,$F$5,ROUND(B33/100*$F$7,0),$F$7,0),0),0)</f>
        <v>0</v>
      </c>
      <c r="BA33" s="18" t="n">
        <f aca="false">IF(BA$27&lt;=$F$6,IFERROR(_xlfn.HYPGEOM.DIST(BA$27,$F$5,ROUND(B33/100*$F$7,0),$F$7,0),0),0)</f>
        <v>0</v>
      </c>
      <c r="BB33" s="18" t="n">
        <f aca="false">IF(BB$27&lt;=$F$6,IFERROR(_xlfn.HYPGEOM.DIST(BB$27,$F$5,ROUND(B33/100*$F$7,0),$F$7,0),0),0)</f>
        <v>0</v>
      </c>
      <c r="BC33" s="18" t="n">
        <f aca="false">IF(BC$27&lt;=$F$6,IFERROR(_xlfn.HYPGEOM.DIST(BC$27,$F$5,ROUND(B33/100*$F$7,0),$F$7,0),0),0)</f>
        <v>0</v>
      </c>
    </row>
    <row r="34" customFormat="false" ht="15" hidden="false" customHeight="false" outlineLevel="0" collapsed="false">
      <c r="B34" s="39" t="n">
        <f aca="false">$C$11*6/40</f>
        <v>1.5</v>
      </c>
      <c r="C34" s="40" t="n">
        <f aca="false">IF(ISNUMBER($F$5),IF($C$6="Binomial",BINOMDIST($F$6,$F$5,B34/100,TRUE()),SUM(AD34:BC34)),"")</f>
        <v>0.988739852419652</v>
      </c>
      <c r="D34" s="39" t="n">
        <f aca="false">IF(ISNUMBER(C34),C34*B34*MAX(0,$F$7-$F$5)/$F$7,"")</f>
        <v>1.39836064842208</v>
      </c>
      <c r="E34" s="41" t="n">
        <f aca="false">IF(ISNUMBER(C34),$F$5+(1-C34)*MAX(0,$F$7-$F$5),"")</f>
        <v>237.158487015148</v>
      </c>
      <c r="AD34" s="18" t="n">
        <f aca="false">IF(AD$27&lt;=$F$6,IFERROR(_xlfn.HYPGEOM.DIST(AD$27,$F$5,ROUND(B34/100*$F$7,0),$F$7,0),0),0)</f>
        <v>0.0431679609140713</v>
      </c>
      <c r="AE34" s="18" t="n">
        <f aca="false">IF(AE$27&lt;=$F$6,IFERROR(_xlfn.HYPGEOM.DIST(AE$27,$F$5,ROUND(B34/100*$F$7,0),$F$7,0),0),0)</f>
        <v>0.140880660618582</v>
      </c>
      <c r="AF34" s="18" t="n">
        <f aca="false">IF(AF$27&lt;=$F$6,IFERROR(_xlfn.HYPGEOM.DIST(AF$27,$F$5,ROUND(B34/100*$F$7,0),$F$7,0),0),0)</f>
        <v>0.224351042794874</v>
      </c>
      <c r="AG34" s="18" t="n">
        <f aca="false">IF(AG$27&lt;=$F$6,IFERROR(_xlfn.HYPGEOM.DIST(AG$27,$F$5,ROUND(B34/100*$F$7,0),$F$7,0),0),0)</f>
        <v>0.232358649245399</v>
      </c>
      <c r="AH34" s="18" t="n">
        <f aca="false">IF(AH$27&lt;=$F$6,IFERROR(_xlfn.HYPGEOM.DIST(AH$27,$F$5,ROUND(B34/100*$F$7,0),$F$7,0),0),0)</f>
        <v>0.176002206633896</v>
      </c>
      <c r="AI34" s="18" t="n">
        <f aca="false">IF(AI$27&lt;=$F$6,IFERROR(_xlfn.HYPGEOM.DIST(AI$27,$F$5,ROUND(B34/100*$F$7,0),$F$7,0),0),0)</f>
        <v>0.103956038899873</v>
      </c>
      <c r="AJ34" s="18" t="n">
        <f aca="false">IF(AJ$27&lt;=$F$6,IFERROR(_xlfn.HYPGEOM.DIST(AJ$27,$F$5,ROUND(B34/100*$F$7,0),$F$7,0),0),0)</f>
        <v>0.0498528806282821</v>
      </c>
      <c r="AK34" s="18" t="n">
        <f aca="false">IF(AK$27&lt;=$F$6,IFERROR(_xlfn.HYPGEOM.DIST(AK$27,$F$5,ROUND(B34/100*$F$7,0),$F$7,0),0),0)</f>
        <v>0.0199560350148686</v>
      </c>
      <c r="AL34" s="18" t="n">
        <f aca="false">IF(AL$27&lt;=$F$6,IFERROR(_xlfn.HYPGEOM.DIST(AL$27,$F$5,ROUND(B34/100*$F$7,0),$F$7,0),0),0)</f>
        <v>0</v>
      </c>
      <c r="AM34" s="18" t="n">
        <f aca="false">IF(AM$27&lt;=$F$6,IFERROR(_xlfn.HYPGEOM.DIST(AM$27,$F$5,ROUND(B34/100*$F$7,0),$F$7,0),0),0)</f>
        <v>0</v>
      </c>
      <c r="AN34" s="18" t="n">
        <f aca="false">IF(AN$27&lt;=$F$6,IFERROR(_xlfn.HYPGEOM.DIST(AN$27,$F$5,ROUND(B34/100*$F$7,0),$F$7,0),0),0)</f>
        <v>0</v>
      </c>
      <c r="AO34" s="18" t="n">
        <f aca="false">IF(AO$27&lt;=$F$6,IFERROR(_xlfn.HYPGEOM.DIST(AO$27,$F$5,ROUND(B34/100*$F$7,0),$F$7,0),0),0)</f>
        <v>0</v>
      </c>
      <c r="AP34" s="18" t="n">
        <f aca="false">IF(AP$27&lt;=$F$6,IFERROR(_xlfn.HYPGEOM.DIST(AP$27,$F$5,ROUND(B34/100*$F$7,0),$F$7,0),0),0)</f>
        <v>0</v>
      </c>
      <c r="AQ34" s="18" t="n">
        <f aca="false">IF(AQ$27&lt;=$F$6,IFERROR(_xlfn.HYPGEOM.DIST(AQ$27,$F$5,ROUND(B34/100*$F$7,0),$F$7,0),0),0)</f>
        <v>0</v>
      </c>
      <c r="AR34" s="18" t="n">
        <f aca="false">IF(AR$27&lt;=$F$6,IFERROR(_xlfn.HYPGEOM.DIST(AR$27,$F$5,ROUND(B34/100*$F$7,0),$F$7,0),0),0)</f>
        <v>0</v>
      </c>
      <c r="AS34" s="18" t="n">
        <f aca="false">IF(AS$27&lt;=$F$6,IFERROR(_xlfn.HYPGEOM.DIST(AS$27,$F$5,ROUND(B34/100*$F$7,0),$F$7,0),0),0)</f>
        <v>0</v>
      </c>
      <c r="AT34" s="18" t="n">
        <f aca="false">IF(AT$27&lt;=$F$6,IFERROR(_xlfn.HYPGEOM.DIST(AT$27,$F$5,ROUND(B34/100*$F$7,0),$F$7,0),0),0)</f>
        <v>0</v>
      </c>
      <c r="AU34" s="18" t="n">
        <f aca="false">IF(AU$27&lt;=$F$6,IFERROR(_xlfn.HYPGEOM.DIST(AU$27,$F$5,ROUND(B34/100*$F$7,0),$F$7,0),0),0)</f>
        <v>0</v>
      </c>
      <c r="AV34" s="18" t="n">
        <f aca="false">IF(AV$27&lt;=$F$6,IFERROR(_xlfn.HYPGEOM.DIST(AV$27,$F$5,ROUND(B34/100*$F$7,0),$F$7,0),0),0)</f>
        <v>0</v>
      </c>
      <c r="AW34" s="18" t="n">
        <f aca="false">IF(AW$27&lt;=$F$6,IFERROR(_xlfn.HYPGEOM.DIST(AW$27,$F$5,ROUND(B34/100*$F$7,0),$F$7,0),0),0)</f>
        <v>0</v>
      </c>
      <c r="AX34" s="18" t="n">
        <f aca="false">IF(AX$27&lt;=$F$6,IFERROR(_xlfn.HYPGEOM.DIST(AX$27,$F$5,ROUND(B34/100*$F$7,0),$F$7,0),0),0)</f>
        <v>0</v>
      </c>
      <c r="AY34" s="18" t="n">
        <f aca="false">IF(AY$27&lt;=$F$6,IFERROR(_xlfn.HYPGEOM.DIST(AY$27,$F$5,ROUND(B34/100*$F$7,0),$F$7,0),0),0)</f>
        <v>0</v>
      </c>
      <c r="AZ34" s="18" t="n">
        <f aca="false">IF(AZ$27&lt;=$F$6,IFERROR(_xlfn.HYPGEOM.DIST(AZ$27,$F$5,ROUND(B34/100*$F$7,0),$F$7,0),0),0)</f>
        <v>0</v>
      </c>
      <c r="BA34" s="18" t="n">
        <f aca="false">IF(BA$27&lt;=$F$6,IFERROR(_xlfn.HYPGEOM.DIST(BA$27,$F$5,ROUND(B34/100*$F$7,0),$F$7,0),0),0)</f>
        <v>0</v>
      </c>
      <c r="BB34" s="18" t="n">
        <f aca="false">IF(BB$27&lt;=$F$6,IFERROR(_xlfn.HYPGEOM.DIST(BB$27,$F$5,ROUND(B34/100*$F$7,0),$F$7,0),0),0)</f>
        <v>0</v>
      </c>
      <c r="BC34" s="18" t="n">
        <f aca="false">IF(BC$27&lt;=$F$6,IFERROR(_xlfn.HYPGEOM.DIST(BC$27,$F$5,ROUND(B34/100*$F$7,0),$F$7,0),0),0)</f>
        <v>0</v>
      </c>
    </row>
    <row r="35" customFormat="false" ht="15" hidden="false" customHeight="false" outlineLevel="0" collapsed="false">
      <c r="B35" s="39" t="n">
        <f aca="false">$C$11*7/40</f>
        <v>1.75</v>
      </c>
      <c r="C35" s="40" t="n">
        <f aca="false">IF(ISNUMBER($F$5),IF($C$6="Binomial",BINOMDIST($F$6,$F$5,B35/100,TRUE()),SUM(AD35:BC35)),"")</f>
        <v>0.9744425937669</v>
      </c>
      <c r="D35" s="39" t="n">
        <f aca="false">IF(ISNUMBER(C35),C35*B35*MAX(0,$F$7-$F$5)/$F$7,"")</f>
        <v>1.60783027971539</v>
      </c>
      <c r="E35" s="41" t="n">
        <f aca="false">IF(ISNUMBER(C35),$F$5+(1-C35)*MAX(0,$F$7-$F$5),"")</f>
        <v>284.339440569229</v>
      </c>
      <c r="AD35" s="18" t="n">
        <f aca="false">IF(AD$27&lt;=$F$6,IFERROR(_xlfn.HYPGEOM.DIST(AD$27,$F$5,ROUND(B35/100*$F$7,0),$F$7,0),0),0)</f>
        <v>0.0267468077773299</v>
      </c>
      <c r="AE35" s="18" t="n">
        <f aca="false">IF(AE$27&lt;=$F$6,IFERROR(_xlfn.HYPGEOM.DIST(AE$27,$F$5,ROUND(B35/100*$F$7,0),$F$7,0),0),0)</f>
        <v>0.100713288544267</v>
      </c>
      <c r="AF35" s="18" t="n">
        <f aca="false">IF(AF$27&lt;=$F$6,IFERROR(_xlfn.HYPGEOM.DIST(AF$27,$F$5,ROUND(B35/100*$F$7,0),$F$7,0),0),0)</f>
        <v>0.185516301329612</v>
      </c>
      <c r="AG35" s="18" t="n">
        <f aca="false">IF(AG$27&lt;=$F$6,IFERROR(_xlfn.HYPGEOM.DIST(AG$27,$F$5,ROUND(B35/100*$F$7,0),$F$7,0),0),0)</f>
        <v>0.222825563657468</v>
      </c>
      <c r="AH35" s="18" t="n">
        <f aca="false">IF(AH$27&lt;=$F$6,IFERROR(_xlfn.HYPGEOM.DIST(AH$27,$F$5,ROUND(B35/100*$F$7,0),$F$7,0),0),0)</f>
        <v>0.19626926382595</v>
      </c>
      <c r="AI35" s="18" t="n">
        <f aca="false">IF(AI$27&lt;=$F$6,IFERROR(_xlfn.HYPGEOM.DIST(AI$27,$F$5,ROUND(B35/100*$F$7,0),$F$7,0),0),0)</f>
        <v>0.135186203172843</v>
      </c>
      <c r="AJ35" s="18" t="n">
        <f aca="false">IF(AJ$27&lt;=$F$6,IFERROR(_xlfn.HYPGEOM.DIST(AJ$27,$F$5,ROUND(B35/100*$F$7,0),$F$7,0),0),0)</f>
        <v>0.0758209213480969</v>
      </c>
      <c r="AK35" s="18" t="n">
        <f aca="false">IF(AK$27&lt;=$F$6,IFERROR(_xlfn.HYPGEOM.DIST(AK$27,$F$5,ROUND(B35/100*$F$7,0),$F$7,0),0),0)</f>
        <v>0.035604666437118</v>
      </c>
      <c r="AL35" s="18" t="n">
        <f aca="false">IF(AL$27&lt;=$F$6,IFERROR(_xlfn.HYPGEOM.DIST(AL$27,$F$5,ROUND(B35/100*$F$7,0),$F$7,0),0),0)</f>
        <v>0</v>
      </c>
      <c r="AM35" s="18" t="n">
        <f aca="false">IF(AM$27&lt;=$F$6,IFERROR(_xlfn.HYPGEOM.DIST(AM$27,$F$5,ROUND(B35/100*$F$7,0),$F$7,0),0),0)</f>
        <v>0</v>
      </c>
      <c r="AN35" s="18" t="n">
        <f aca="false">IF(AN$27&lt;=$F$6,IFERROR(_xlfn.HYPGEOM.DIST(AN$27,$F$5,ROUND(B35/100*$F$7,0),$F$7,0),0),0)</f>
        <v>0</v>
      </c>
      <c r="AO35" s="18" t="n">
        <f aca="false">IF(AO$27&lt;=$F$6,IFERROR(_xlfn.HYPGEOM.DIST(AO$27,$F$5,ROUND(B35/100*$F$7,0),$F$7,0),0),0)</f>
        <v>0</v>
      </c>
      <c r="AP35" s="18" t="n">
        <f aca="false">IF(AP$27&lt;=$F$6,IFERROR(_xlfn.HYPGEOM.DIST(AP$27,$F$5,ROUND(B35/100*$F$7,0),$F$7,0),0),0)</f>
        <v>0</v>
      </c>
      <c r="AQ35" s="18" t="n">
        <f aca="false">IF(AQ$27&lt;=$F$6,IFERROR(_xlfn.HYPGEOM.DIST(AQ$27,$F$5,ROUND(B35/100*$F$7,0),$F$7,0),0),0)</f>
        <v>0</v>
      </c>
      <c r="AR35" s="18" t="n">
        <f aca="false">IF(AR$27&lt;=$F$6,IFERROR(_xlfn.HYPGEOM.DIST(AR$27,$F$5,ROUND(B35/100*$F$7,0),$F$7,0),0),0)</f>
        <v>0</v>
      </c>
      <c r="AS35" s="18" t="n">
        <f aca="false">IF(AS$27&lt;=$F$6,IFERROR(_xlfn.HYPGEOM.DIST(AS$27,$F$5,ROUND(B35/100*$F$7,0),$F$7,0),0),0)</f>
        <v>0</v>
      </c>
      <c r="AT35" s="18" t="n">
        <f aca="false">IF(AT$27&lt;=$F$6,IFERROR(_xlfn.HYPGEOM.DIST(AT$27,$F$5,ROUND(B35/100*$F$7,0),$F$7,0),0),0)</f>
        <v>0</v>
      </c>
      <c r="AU35" s="18" t="n">
        <f aca="false">IF(AU$27&lt;=$F$6,IFERROR(_xlfn.HYPGEOM.DIST(AU$27,$F$5,ROUND(B35/100*$F$7,0),$F$7,0),0),0)</f>
        <v>0</v>
      </c>
      <c r="AV35" s="18" t="n">
        <f aca="false">IF(AV$27&lt;=$F$6,IFERROR(_xlfn.HYPGEOM.DIST(AV$27,$F$5,ROUND(B35/100*$F$7,0),$F$7,0),0),0)</f>
        <v>0</v>
      </c>
      <c r="AW35" s="18" t="n">
        <f aca="false">IF(AW$27&lt;=$F$6,IFERROR(_xlfn.HYPGEOM.DIST(AW$27,$F$5,ROUND(B35/100*$F$7,0),$F$7,0),0),0)</f>
        <v>0</v>
      </c>
      <c r="AX35" s="18" t="n">
        <f aca="false">IF(AX$27&lt;=$F$6,IFERROR(_xlfn.HYPGEOM.DIST(AX$27,$F$5,ROUND(B35/100*$F$7,0),$F$7,0),0),0)</f>
        <v>0</v>
      </c>
      <c r="AY35" s="18" t="n">
        <f aca="false">IF(AY$27&lt;=$F$6,IFERROR(_xlfn.HYPGEOM.DIST(AY$27,$F$5,ROUND(B35/100*$F$7,0),$F$7,0),0),0)</f>
        <v>0</v>
      </c>
      <c r="AZ35" s="18" t="n">
        <f aca="false">IF(AZ$27&lt;=$F$6,IFERROR(_xlfn.HYPGEOM.DIST(AZ$27,$F$5,ROUND(B35/100*$F$7,0),$F$7,0),0),0)</f>
        <v>0</v>
      </c>
      <c r="BA35" s="18" t="n">
        <f aca="false">IF(BA$27&lt;=$F$6,IFERROR(_xlfn.HYPGEOM.DIST(BA$27,$F$5,ROUND(B35/100*$F$7,0),$F$7,0),0),0)</f>
        <v>0</v>
      </c>
      <c r="BB35" s="18" t="n">
        <f aca="false">IF(BB$27&lt;=$F$6,IFERROR(_xlfn.HYPGEOM.DIST(BB$27,$F$5,ROUND(B35/100*$F$7,0),$F$7,0),0),0)</f>
        <v>0</v>
      </c>
      <c r="BC35" s="18" t="n">
        <f aca="false">IF(BC$27&lt;=$F$6,IFERROR(_xlfn.HYPGEOM.DIST(BC$27,$F$5,ROUND(B35/100*$F$7,0),$F$7,0),0),0)</f>
        <v>0</v>
      </c>
    </row>
    <row r="36" customFormat="false" ht="15" hidden="false" customHeight="false" outlineLevel="0" collapsed="false">
      <c r="B36" s="39" t="n">
        <f aca="false">$C$11*8/40</f>
        <v>2</v>
      </c>
      <c r="C36" s="40" t="n">
        <f aca="false">IF(ISNUMBER($F$5),IF($C$6="Binomial",BINOMDIST($F$6,$F$5,B36/100,TRUE()),SUM(AD36:BC36)),"")</f>
        <v>0.950664945055172</v>
      </c>
      <c r="D36" s="39" t="n">
        <f aca="false">IF(ISNUMBER(C36),C36*B36*MAX(0,$F$7-$F$5)/$F$7,"")</f>
        <v>1.79268246781832</v>
      </c>
      <c r="E36" s="41" t="n">
        <f aca="false">IF(ISNUMBER(C36),$F$5+(1-C36)*MAX(0,$F$7-$F$5),"")</f>
        <v>362.805681317932</v>
      </c>
      <c r="AD36" s="18" t="n">
        <f aca="false">IF(AD$27&lt;=$F$6,IFERROR(_xlfn.HYPGEOM.DIST(AD$27,$F$5,ROUND(B36/100*$F$7,0),$F$7,0),0),0)</f>
        <v>0.0155883342060502</v>
      </c>
      <c r="AE36" s="18" t="n">
        <f aca="false">IF(AE$27&lt;=$F$6,IFERROR(_xlfn.HYPGEOM.DIST(AE$27,$F$5,ROUND(B36/100*$F$7,0),$F$7,0),0),0)</f>
        <v>0.0675446236102452</v>
      </c>
      <c r="AF36" s="18" t="n">
        <f aca="false">IF(AF$27&lt;=$F$6,IFERROR(_xlfn.HYPGEOM.DIST(AF$27,$F$5,ROUND(B36/100*$F$7,0),$F$7,0),0),0)</f>
        <v>0.143480078402271</v>
      </c>
      <c r="AG36" s="18" t="n">
        <f aca="false">IF(AG$27&lt;=$F$6,IFERROR(_xlfn.HYPGEOM.DIST(AG$27,$F$5,ROUND(B36/100*$F$7,0),$F$7,0),0),0)</f>
        <v>0.199176799217256</v>
      </c>
      <c r="AH36" s="18" t="n">
        <f aca="false">IF(AH$27&lt;=$F$6,IFERROR(_xlfn.HYPGEOM.DIST(AH$27,$F$5,ROUND(B36/100*$F$7,0),$F$7,0),0),0)</f>
        <v>0.203226234761021</v>
      </c>
      <c r="AI36" s="18" t="n">
        <f aca="false">IF(AI$27&lt;=$F$6,IFERROR(_xlfn.HYPGEOM.DIST(AI$27,$F$5,ROUND(B36/100*$F$7,0),$F$7,0),0),0)</f>
        <v>0.162530730934687</v>
      </c>
      <c r="AJ36" s="18" t="n">
        <f aca="false">IF(AJ$27&lt;=$F$6,IFERROR(_xlfn.HYPGEOM.DIST(AJ$27,$F$5,ROUND(B36/100*$F$7,0),$F$7,0),0),0)</f>
        <v>0.106102030006034</v>
      </c>
      <c r="AK36" s="18" t="n">
        <f aca="false">IF(AK$27&lt;=$F$6,IFERROR(_xlfn.HYPGEOM.DIST(AK$27,$F$5,ROUND(B36/100*$F$7,0),$F$7,0),0),0)</f>
        <v>0.0581386117902344</v>
      </c>
      <c r="AL36" s="18" t="n">
        <f aca="false">IF(AL$27&lt;=$F$6,IFERROR(_xlfn.HYPGEOM.DIST(AL$27,$F$5,ROUND(B36/100*$F$7,0),$F$7,0),0),0)</f>
        <v>0</v>
      </c>
      <c r="AM36" s="18" t="n">
        <f aca="false">IF(AM$27&lt;=$F$6,IFERROR(_xlfn.HYPGEOM.DIST(AM$27,$F$5,ROUND(B36/100*$F$7,0),$F$7,0),0),0)</f>
        <v>0</v>
      </c>
      <c r="AN36" s="18" t="n">
        <f aca="false">IF(AN$27&lt;=$F$6,IFERROR(_xlfn.HYPGEOM.DIST(AN$27,$F$5,ROUND(B36/100*$F$7,0),$F$7,0),0),0)</f>
        <v>0</v>
      </c>
      <c r="AO36" s="18" t="n">
        <f aca="false">IF(AO$27&lt;=$F$6,IFERROR(_xlfn.HYPGEOM.DIST(AO$27,$F$5,ROUND(B36/100*$F$7,0),$F$7,0),0),0)</f>
        <v>0</v>
      </c>
      <c r="AP36" s="18" t="n">
        <f aca="false">IF(AP$27&lt;=$F$6,IFERROR(_xlfn.HYPGEOM.DIST(AP$27,$F$5,ROUND(B36/100*$F$7,0),$F$7,0),0),0)</f>
        <v>0</v>
      </c>
      <c r="AQ36" s="18" t="n">
        <f aca="false">IF(AQ$27&lt;=$F$6,IFERROR(_xlfn.HYPGEOM.DIST(AQ$27,$F$5,ROUND(B36/100*$F$7,0),$F$7,0),0),0)</f>
        <v>0</v>
      </c>
      <c r="AR36" s="18" t="n">
        <f aca="false">IF(AR$27&lt;=$F$6,IFERROR(_xlfn.HYPGEOM.DIST(AR$27,$F$5,ROUND(B36/100*$F$7,0),$F$7,0),0),0)</f>
        <v>0</v>
      </c>
      <c r="AS36" s="18" t="n">
        <f aca="false">IF(AS$27&lt;=$F$6,IFERROR(_xlfn.HYPGEOM.DIST(AS$27,$F$5,ROUND(B36/100*$F$7,0),$F$7,0),0),0)</f>
        <v>0</v>
      </c>
      <c r="AT36" s="18" t="n">
        <f aca="false">IF(AT$27&lt;=$F$6,IFERROR(_xlfn.HYPGEOM.DIST(AT$27,$F$5,ROUND(B36/100*$F$7,0),$F$7,0),0),0)</f>
        <v>0</v>
      </c>
      <c r="AU36" s="18" t="n">
        <f aca="false">IF(AU$27&lt;=$F$6,IFERROR(_xlfn.HYPGEOM.DIST(AU$27,$F$5,ROUND(B36/100*$F$7,0),$F$7,0),0),0)</f>
        <v>0</v>
      </c>
      <c r="AV36" s="18" t="n">
        <f aca="false">IF(AV$27&lt;=$F$6,IFERROR(_xlfn.HYPGEOM.DIST(AV$27,$F$5,ROUND(B36/100*$F$7,0),$F$7,0),0),0)</f>
        <v>0</v>
      </c>
      <c r="AW36" s="18" t="n">
        <f aca="false">IF(AW$27&lt;=$F$6,IFERROR(_xlfn.HYPGEOM.DIST(AW$27,$F$5,ROUND(B36/100*$F$7,0),$F$7,0),0),0)</f>
        <v>0</v>
      </c>
      <c r="AX36" s="18" t="n">
        <f aca="false">IF(AX$27&lt;=$F$6,IFERROR(_xlfn.HYPGEOM.DIST(AX$27,$F$5,ROUND(B36/100*$F$7,0),$F$7,0),0),0)</f>
        <v>0</v>
      </c>
      <c r="AY36" s="18" t="n">
        <f aca="false">IF(AY$27&lt;=$F$6,IFERROR(_xlfn.HYPGEOM.DIST(AY$27,$F$5,ROUND(B36/100*$F$7,0),$F$7,0),0),0)</f>
        <v>0</v>
      </c>
      <c r="AZ36" s="18" t="n">
        <f aca="false">IF(AZ$27&lt;=$F$6,IFERROR(_xlfn.HYPGEOM.DIST(AZ$27,$F$5,ROUND(B36/100*$F$7,0),$F$7,0),0),0)</f>
        <v>0</v>
      </c>
      <c r="BA36" s="18" t="n">
        <f aca="false">IF(BA$27&lt;=$F$6,IFERROR(_xlfn.HYPGEOM.DIST(BA$27,$F$5,ROUND(B36/100*$F$7,0),$F$7,0),0),0)</f>
        <v>0</v>
      </c>
      <c r="BB36" s="18" t="n">
        <f aca="false">IF(BB$27&lt;=$F$6,IFERROR(_xlfn.HYPGEOM.DIST(BB$27,$F$5,ROUND(B36/100*$F$7,0),$F$7,0),0),0)</f>
        <v>0</v>
      </c>
      <c r="BC36" s="18" t="n">
        <f aca="false">IF(BC$27&lt;=$F$6,IFERROR(_xlfn.HYPGEOM.DIST(BC$27,$F$5,ROUND(B36/100*$F$7,0),$F$7,0),0),0)</f>
        <v>0</v>
      </c>
    </row>
    <row r="37" customFormat="false" ht="15" hidden="false" customHeight="false" outlineLevel="0" collapsed="false">
      <c r="B37" s="39" t="n">
        <f aca="false">$C$11*9/40</f>
        <v>2.25</v>
      </c>
      <c r="C37" s="40" t="n">
        <f aca="false">IF(ISNUMBER($F$5),IF($C$6="Binomial",BINOMDIST($F$6,$F$5,B37/100,TRUE()),SUM(AD37:BC37)),"")</f>
        <v>0.915759065032329</v>
      </c>
      <c r="D37" s="39" t="n">
        <f aca="false">IF(ISNUMBER(C37),C37*B37*MAX(0,$F$7-$F$5)/$F$7,"")</f>
        <v>1.9427174451043</v>
      </c>
      <c r="E37" s="41" t="n">
        <f aca="false">IF(ISNUMBER(C37),$F$5+(1-C37)*MAX(0,$F$7-$F$5),"")</f>
        <v>477.995085393313</v>
      </c>
      <c r="AD37" s="18" t="n">
        <f aca="false">IF(AD$27&lt;=$F$6,IFERROR(_xlfn.HYPGEOM.DIST(AD$27,$F$5,ROUND(B37/100*$F$7,0),$F$7,0),0),0)</f>
        <v>0.00907178201778522</v>
      </c>
      <c r="AE37" s="18" t="n">
        <f aca="false">IF(AE$27&lt;=$F$6,IFERROR(_xlfn.HYPGEOM.DIST(AE$27,$F$5,ROUND(B37/100*$F$7,0),$F$7,0),0),0)</f>
        <v>0.0444860818997537</v>
      </c>
      <c r="AF37" s="18" t="n">
        <f aca="false">IF(AF$27&lt;=$F$6,IFERROR(_xlfn.HYPGEOM.DIST(AF$27,$F$5,ROUND(B37/100*$F$7,0),$F$7,0),0),0)</f>
        <v>0.107122706057707</v>
      </c>
      <c r="AG37" s="18" t="n">
        <f aca="false">IF(AG$27&lt;=$F$6,IFERROR(_xlfn.HYPGEOM.DIST(AG$27,$F$5,ROUND(B37/100*$F$7,0),$F$7,0),0),0)</f>
        <v>0.168857813953246</v>
      </c>
      <c r="AH37" s="18" t="n">
        <f aca="false">IF(AH$27&lt;=$F$6,IFERROR(_xlfn.HYPGEOM.DIST(AH$27,$F$5,ROUND(B37/100*$F$7,0),$F$7,0),0),0)</f>
        <v>0.195979782209923</v>
      </c>
      <c r="AI37" s="18" t="n">
        <f aca="false">IF(AI$27&lt;=$F$6,IFERROR(_xlfn.HYPGEOM.DIST(AI$27,$F$5,ROUND(B37/100*$F$7,0),$F$7,0),0),0)</f>
        <v>0.178605257190692</v>
      </c>
      <c r="AJ37" s="18" t="n">
        <f aca="false">IF(AJ$27&lt;=$F$6,IFERROR(_xlfn.HYPGEOM.DIST(AJ$27,$F$5,ROUND(B37/100*$F$7,0),$F$7,0),0),0)</f>
        <v>0.133109898835951</v>
      </c>
      <c r="AK37" s="18" t="n">
        <f aca="false">IF(AK$27&lt;=$F$6,IFERROR(_xlfn.HYPGEOM.DIST(AK$27,$F$5,ROUND(B37/100*$F$7,0),$F$7,0),0),0)</f>
        <v>0.0834263757884024</v>
      </c>
      <c r="AL37" s="18" t="n">
        <f aca="false">IF(AL$27&lt;=$F$6,IFERROR(_xlfn.HYPGEOM.DIST(AL$27,$F$5,ROUND(B37/100*$F$7,0),$F$7,0),0),0)</f>
        <v>0</v>
      </c>
      <c r="AM37" s="18" t="n">
        <f aca="false">IF(AM$27&lt;=$F$6,IFERROR(_xlfn.HYPGEOM.DIST(AM$27,$F$5,ROUND(B37/100*$F$7,0),$F$7,0),0),0)</f>
        <v>0</v>
      </c>
      <c r="AN37" s="18" t="n">
        <f aca="false">IF(AN$27&lt;=$F$6,IFERROR(_xlfn.HYPGEOM.DIST(AN$27,$F$5,ROUND(B37/100*$F$7,0),$F$7,0),0),0)</f>
        <v>0</v>
      </c>
      <c r="AO37" s="18" t="n">
        <f aca="false">IF(AO$27&lt;=$F$6,IFERROR(_xlfn.HYPGEOM.DIST(AO$27,$F$5,ROUND(B37/100*$F$7,0),$F$7,0),0),0)</f>
        <v>0</v>
      </c>
      <c r="AP37" s="18" t="n">
        <f aca="false">IF(AP$27&lt;=$F$6,IFERROR(_xlfn.HYPGEOM.DIST(AP$27,$F$5,ROUND(B37/100*$F$7,0),$F$7,0),0),0)</f>
        <v>0</v>
      </c>
      <c r="AQ37" s="18" t="n">
        <f aca="false">IF(AQ$27&lt;=$F$6,IFERROR(_xlfn.HYPGEOM.DIST(AQ$27,$F$5,ROUND(B37/100*$F$7,0),$F$7,0),0),0)</f>
        <v>0</v>
      </c>
      <c r="AR37" s="18" t="n">
        <f aca="false">IF(AR$27&lt;=$F$6,IFERROR(_xlfn.HYPGEOM.DIST(AR$27,$F$5,ROUND(B37/100*$F$7,0),$F$7,0),0),0)</f>
        <v>0</v>
      </c>
      <c r="AS37" s="18" t="n">
        <f aca="false">IF(AS$27&lt;=$F$6,IFERROR(_xlfn.HYPGEOM.DIST(AS$27,$F$5,ROUND(B37/100*$F$7,0),$F$7,0),0),0)</f>
        <v>0</v>
      </c>
      <c r="AT37" s="18" t="n">
        <f aca="false">IF(AT$27&lt;=$F$6,IFERROR(_xlfn.HYPGEOM.DIST(AT$27,$F$5,ROUND(B37/100*$F$7,0),$F$7,0),0),0)</f>
        <v>0</v>
      </c>
      <c r="AU37" s="18" t="n">
        <f aca="false">IF(AU$27&lt;=$F$6,IFERROR(_xlfn.HYPGEOM.DIST(AU$27,$F$5,ROUND(B37/100*$F$7,0),$F$7,0),0),0)</f>
        <v>0</v>
      </c>
      <c r="AV37" s="18" t="n">
        <f aca="false">IF(AV$27&lt;=$F$6,IFERROR(_xlfn.HYPGEOM.DIST(AV$27,$F$5,ROUND(B37/100*$F$7,0),$F$7,0),0),0)</f>
        <v>0</v>
      </c>
      <c r="AW37" s="18" t="n">
        <f aca="false">IF(AW$27&lt;=$F$6,IFERROR(_xlfn.HYPGEOM.DIST(AW$27,$F$5,ROUND(B37/100*$F$7,0),$F$7,0),0),0)</f>
        <v>0</v>
      </c>
      <c r="AX37" s="18" t="n">
        <f aca="false">IF(AX$27&lt;=$F$6,IFERROR(_xlfn.HYPGEOM.DIST(AX$27,$F$5,ROUND(B37/100*$F$7,0),$F$7,0),0),0)</f>
        <v>0</v>
      </c>
      <c r="AY37" s="18" t="n">
        <f aca="false">IF(AY$27&lt;=$F$6,IFERROR(_xlfn.HYPGEOM.DIST(AY$27,$F$5,ROUND(B37/100*$F$7,0),$F$7,0),0),0)</f>
        <v>0</v>
      </c>
      <c r="AZ37" s="18" t="n">
        <f aca="false">IF(AZ$27&lt;=$F$6,IFERROR(_xlfn.HYPGEOM.DIST(AZ$27,$F$5,ROUND(B37/100*$F$7,0),$F$7,0),0),0)</f>
        <v>0</v>
      </c>
      <c r="BA37" s="18" t="n">
        <f aca="false">IF(BA$27&lt;=$F$6,IFERROR(_xlfn.HYPGEOM.DIST(BA$27,$F$5,ROUND(B37/100*$F$7,0),$F$7,0),0),0)</f>
        <v>0</v>
      </c>
      <c r="BB37" s="18" t="n">
        <f aca="false">IF(BB$27&lt;=$F$6,IFERROR(_xlfn.HYPGEOM.DIST(BB$27,$F$5,ROUND(B37/100*$F$7,0),$F$7,0),0),0)</f>
        <v>0</v>
      </c>
      <c r="BC37" s="18" t="n">
        <f aca="false">IF(BC$27&lt;=$F$6,IFERROR(_xlfn.HYPGEOM.DIST(BC$27,$F$5,ROUND(B37/100*$F$7,0),$F$7,0),0),0)</f>
        <v>0</v>
      </c>
    </row>
    <row r="38" customFormat="false" ht="15" hidden="false" customHeight="false" outlineLevel="0" collapsed="false">
      <c r="B38" s="39" t="n">
        <f aca="false">$C$11*10/40</f>
        <v>2.5</v>
      </c>
      <c r="C38" s="40" t="n">
        <f aca="false">IF(ISNUMBER($F$5),IF($C$6="Binomial",BINOMDIST($F$6,$F$5,B38/100,TRUE()),SUM(AD38:BC38)),"")</f>
        <v>0.869285901827938</v>
      </c>
      <c r="D38" s="39" t="n">
        <f aca="false">IF(ISNUMBER(C38),C38*B38*MAX(0,$F$7-$F$5)/$F$7,"")</f>
        <v>2.04903105430871</v>
      </c>
      <c r="E38" s="41" t="n">
        <f aca="false">IF(ISNUMBER(C38),$F$5+(1-C38)*MAX(0,$F$7-$F$5),"")</f>
        <v>631.356523967804</v>
      </c>
      <c r="AD38" s="18" t="n">
        <f aca="false">IF(AD$27&lt;=$F$6,IFERROR(_xlfn.HYPGEOM.DIST(AD$27,$F$5,ROUND(B38/100*$F$7,0),$F$7,0),0),0)</f>
        <v>0.00527165769055574</v>
      </c>
      <c r="AE38" s="18" t="n">
        <f aca="false">IF(AE$27&lt;=$F$6,IFERROR(_xlfn.HYPGEOM.DIST(AE$27,$F$5,ROUND(B38/100*$F$7,0),$F$7,0),0),0)</f>
        <v>0.0288768052766203</v>
      </c>
      <c r="AF38" s="18" t="n">
        <f aca="false">IF(AF$27&lt;=$F$6,IFERROR(_xlfn.HYPGEOM.DIST(AF$27,$F$5,ROUND(B38/100*$F$7,0),$F$7,0),0),0)</f>
        <v>0.0777760002728884</v>
      </c>
      <c r="AG38" s="18" t="n">
        <f aca="false">IF(AG$27&lt;=$F$6,IFERROR(_xlfn.HYPGEOM.DIST(AG$27,$F$5,ROUND(B38/100*$F$7,0),$F$7,0),0),0)</f>
        <v>0.137311532674624</v>
      </c>
      <c r="AH38" s="18" t="n">
        <f aca="false">IF(AH$27&lt;=$F$6,IFERROR(_xlfn.HYPGEOM.DIST(AH$27,$F$5,ROUND(B38/100*$F$7,0),$F$7,0),0),0)</f>
        <v>0.178737687704957</v>
      </c>
      <c r="AI38" s="18" t="n">
        <f aca="false">IF(AI$27&lt;=$F$6,IFERROR(_xlfn.HYPGEOM.DIST(AI$27,$F$5,ROUND(B38/100*$F$7,0),$F$7,0),0),0)</f>
        <v>0.182949163218801</v>
      </c>
      <c r="AJ38" s="18" t="n">
        <f aca="false">IF(AJ$27&lt;=$F$6,IFERROR(_xlfn.HYPGEOM.DIST(AJ$27,$F$5,ROUND(B38/100*$F$7,0),$F$7,0),0),0)</f>
        <v>0.153357789864113</v>
      </c>
      <c r="AK38" s="18" t="n">
        <f aca="false">IF(AK$27&lt;=$F$6,IFERROR(_xlfn.HYPGEOM.DIST(AK$27,$F$5,ROUND(B38/100*$F$7,0),$F$7,0),0),0)</f>
        <v>0.108268571479977</v>
      </c>
      <c r="AL38" s="18" t="n">
        <f aca="false">IF(AL$27&lt;=$F$6,IFERROR(_xlfn.HYPGEOM.DIST(AL$27,$F$5,ROUND(B38/100*$F$7,0),$F$7,0),0),0)</f>
        <v>0</v>
      </c>
      <c r="AM38" s="18" t="n">
        <f aca="false">IF(AM$27&lt;=$F$6,IFERROR(_xlfn.HYPGEOM.DIST(AM$27,$F$5,ROUND(B38/100*$F$7,0),$F$7,0),0),0)</f>
        <v>0</v>
      </c>
      <c r="AN38" s="18" t="n">
        <f aca="false">IF(AN$27&lt;=$F$6,IFERROR(_xlfn.HYPGEOM.DIST(AN$27,$F$5,ROUND(B38/100*$F$7,0),$F$7,0),0),0)</f>
        <v>0</v>
      </c>
      <c r="AO38" s="18" t="n">
        <f aca="false">IF(AO$27&lt;=$F$6,IFERROR(_xlfn.HYPGEOM.DIST(AO$27,$F$5,ROUND(B38/100*$F$7,0),$F$7,0),0),0)</f>
        <v>0</v>
      </c>
      <c r="AP38" s="18" t="n">
        <f aca="false">IF(AP$27&lt;=$F$6,IFERROR(_xlfn.HYPGEOM.DIST(AP$27,$F$5,ROUND(B38/100*$F$7,0),$F$7,0),0),0)</f>
        <v>0</v>
      </c>
      <c r="AQ38" s="18" t="n">
        <f aca="false">IF(AQ$27&lt;=$F$6,IFERROR(_xlfn.HYPGEOM.DIST(AQ$27,$F$5,ROUND(B38/100*$F$7,0),$F$7,0),0),0)</f>
        <v>0</v>
      </c>
      <c r="AR38" s="18" t="n">
        <f aca="false">IF(AR$27&lt;=$F$6,IFERROR(_xlfn.HYPGEOM.DIST(AR$27,$F$5,ROUND(B38/100*$F$7,0),$F$7,0),0),0)</f>
        <v>0</v>
      </c>
      <c r="AS38" s="18" t="n">
        <f aca="false">IF(AS$27&lt;=$F$6,IFERROR(_xlfn.HYPGEOM.DIST(AS$27,$F$5,ROUND(B38/100*$F$7,0),$F$7,0),0),0)</f>
        <v>0</v>
      </c>
      <c r="AT38" s="18" t="n">
        <f aca="false">IF(AT$27&lt;=$F$6,IFERROR(_xlfn.HYPGEOM.DIST(AT$27,$F$5,ROUND(B38/100*$F$7,0),$F$7,0),0),0)</f>
        <v>0</v>
      </c>
      <c r="AU38" s="18" t="n">
        <f aca="false">IF(AU$27&lt;=$F$6,IFERROR(_xlfn.HYPGEOM.DIST(AU$27,$F$5,ROUND(B38/100*$F$7,0),$F$7,0),0),0)</f>
        <v>0</v>
      </c>
      <c r="AV38" s="18" t="n">
        <f aca="false">IF(AV$27&lt;=$F$6,IFERROR(_xlfn.HYPGEOM.DIST(AV$27,$F$5,ROUND(B38/100*$F$7,0),$F$7,0),0),0)</f>
        <v>0</v>
      </c>
      <c r="AW38" s="18" t="n">
        <f aca="false">IF(AW$27&lt;=$F$6,IFERROR(_xlfn.HYPGEOM.DIST(AW$27,$F$5,ROUND(B38/100*$F$7,0),$F$7,0),0),0)</f>
        <v>0</v>
      </c>
      <c r="AX38" s="18" t="n">
        <f aca="false">IF(AX$27&lt;=$F$6,IFERROR(_xlfn.HYPGEOM.DIST(AX$27,$F$5,ROUND(B38/100*$F$7,0),$F$7,0),0),0)</f>
        <v>0</v>
      </c>
      <c r="AY38" s="18" t="n">
        <f aca="false">IF(AY$27&lt;=$F$6,IFERROR(_xlfn.HYPGEOM.DIST(AY$27,$F$5,ROUND(B38/100*$F$7,0),$F$7,0),0),0)</f>
        <v>0</v>
      </c>
      <c r="AZ38" s="18" t="n">
        <f aca="false">IF(AZ$27&lt;=$F$6,IFERROR(_xlfn.HYPGEOM.DIST(AZ$27,$F$5,ROUND(B38/100*$F$7,0),$F$7,0),0),0)</f>
        <v>0</v>
      </c>
      <c r="BA38" s="18" t="n">
        <f aca="false">IF(BA$27&lt;=$F$6,IFERROR(_xlfn.HYPGEOM.DIST(BA$27,$F$5,ROUND(B38/100*$F$7,0),$F$7,0),0),0)</f>
        <v>0</v>
      </c>
      <c r="BB38" s="18" t="n">
        <f aca="false">IF(BB$27&lt;=$F$6,IFERROR(_xlfn.HYPGEOM.DIST(BB$27,$F$5,ROUND(B38/100*$F$7,0),$F$7,0),0),0)</f>
        <v>0</v>
      </c>
      <c r="BC38" s="18" t="n">
        <f aca="false">IF(BC$27&lt;=$F$6,IFERROR(_xlfn.HYPGEOM.DIST(BC$27,$F$5,ROUND(B38/100*$F$7,0),$F$7,0),0),0)</f>
        <v>0</v>
      </c>
    </row>
    <row r="39" customFormat="false" ht="15" hidden="false" customHeight="false" outlineLevel="0" collapsed="false">
      <c r="B39" s="39" t="n">
        <f aca="false">$C$11*11/40</f>
        <v>2.75</v>
      </c>
      <c r="C39" s="40" t="n">
        <f aca="false">IF(ISNUMBER($F$5),IF($C$6="Binomial",BINOMDIST($F$6,$F$5,B39/100,TRUE()),SUM(AD39:BC39)),"")</f>
        <v>0.812089515726177</v>
      </c>
      <c r="D39" s="39" t="n">
        <f aca="false">IF(ISNUMBER(C39),C39*B39*MAX(0,$F$7-$F$5)/$F$7,"")</f>
        <v>2.10563210149002</v>
      </c>
      <c r="E39" s="41" t="n">
        <f aca="false">IF(ISNUMBER(C39),$F$5+(1-C39)*MAX(0,$F$7-$F$5),"")</f>
        <v>820.104598103617</v>
      </c>
      <c r="AD39" s="18" t="n">
        <f aca="false">IF(AD$27&lt;=$F$6,IFERROR(_xlfn.HYPGEOM.DIST(AD$27,$F$5,ROUND(B39/100*$F$7,0),$F$7,0),0),0)</f>
        <v>0.00324980321121009</v>
      </c>
      <c r="AE39" s="18" t="n">
        <f aca="false">IF(AE$27&lt;=$F$6,IFERROR(_xlfn.HYPGEOM.DIST(AE$27,$F$5,ROUND(B39/100*$F$7,0),$F$7,0),0),0)</f>
        <v>0.0194683998924286</v>
      </c>
      <c r="AF39" s="18" t="n">
        <f aca="false">IF(AF$27&lt;=$F$6,IFERROR(_xlfn.HYPGEOM.DIST(AF$27,$F$5,ROUND(B39/100*$F$7,0),$F$7,0),0),0)</f>
        <v>0.0574002027396075</v>
      </c>
      <c r="AG39" s="18" t="n">
        <f aca="false">IF(AG$27&lt;=$F$6,IFERROR(_xlfn.HYPGEOM.DIST(AG$27,$F$5,ROUND(B39/100*$F$7,0),$F$7,0),0),0)</f>
        <v>0.11104173925679</v>
      </c>
      <c r="AH39" s="18" t="n">
        <f aca="false">IF(AH$27&lt;=$F$6,IFERROR(_xlfn.HYPGEOM.DIST(AH$27,$F$5,ROUND(B39/100*$F$7,0),$F$7,0),0),0)</f>
        <v>0.158540812416119</v>
      </c>
      <c r="AI39" s="18" t="n">
        <f aca="false">IF(AI$27&lt;=$F$6,IFERROR(_xlfn.HYPGEOM.DIST(AI$27,$F$5,ROUND(B39/100*$F$7,0),$F$7,0),0),0)</f>
        <v>0.178174380148798</v>
      </c>
      <c r="AJ39" s="18" t="n">
        <f aca="false">IF(AJ$27&lt;=$F$6,IFERROR(_xlfn.HYPGEOM.DIST(AJ$27,$F$5,ROUND(B39/100*$F$7,0),$F$7,0),0),0)</f>
        <v>0.164159105697841</v>
      </c>
      <c r="AK39" s="18" t="n">
        <f aca="false">IF(AK$27&lt;=$F$6,IFERROR(_xlfn.HYPGEOM.DIST(AK$27,$F$5,ROUND(B39/100*$F$7,0),$F$7,0),0),0)</f>
        <v>0.127517817568372</v>
      </c>
      <c r="AL39" s="18" t="n">
        <f aca="false">IF(AL$27&lt;=$F$6,IFERROR(_xlfn.HYPGEOM.DIST(AL$27,$F$5,ROUND(B39/100*$F$7,0),$F$7,0),0),0)</f>
        <v>0</v>
      </c>
      <c r="AM39" s="18" t="n">
        <f aca="false">IF(AM$27&lt;=$F$6,IFERROR(_xlfn.HYPGEOM.DIST(AM$27,$F$5,ROUND(B39/100*$F$7,0),$F$7,0),0),0)</f>
        <v>0</v>
      </c>
      <c r="AN39" s="18" t="n">
        <f aca="false">IF(AN$27&lt;=$F$6,IFERROR(_xlfn.HYPGEOM.DIST(AN$27,$F$5,ROUND(B39/100*$F$7,0),$F$7,0),0),0)</f>
        <v>0</v>
      </c>
      <c r="AO39" s="18" t="n">
        <f aca="false">IF(AO$27&lt;=$F$6,IFERROR(_xlfn.HYPGEOM.DIST(AO$27,$F$5,ROUND(B39/100*$F$7,0),$F$7,0),0),0)</f>
        <v>0</v>
      </c>
      <c r="AP39" s="18" t="n">
        <f aca="false">IF(AP$27&lt;=$F$6,IFERROR(_xlfn.HYPGEOM.DIST(AP$27,$F$5,ROUND(B39/100*$F$7,0),$F$7,0),0),0)</f>
        <v>0</v>
      </c>
      <c r="AQ39" s="18" t="n">
        <f aca="false">IF(AQ$27&lt;=$F$6,IFERROR(_xlfn.HYPGEOM.DIST(AQ$27,$F$5,ROUND(B39/100*$F$7,0),$F$7,0),0),0)</f>
        <v>0</v>
      </c>
      <c r="AR39" s="18" t="n">
        <f aca="false">IF(AR$27&lt;=$F$6,IFERROR(_xlfn.HYPGEOM.DIST(AR$27,$F$5,ROUND(B39/100*$F$7,0),$F$7,0),0),0)</f>
        <v>0</v>
      </c>
      <c r="AS39" s="18" t="n">
        <f aca="false">IF(AS$27&lt;=$F$6,IFERROR(_xlfn.HYPGEOM.DIST(AS$27,$F$5,ROUND(B39/100*$F$7,0),$F$7,0),0),0)</f>
        <v>0</v>
      </c>
      <c r="AT39" s="18" t="n">
        <f aca="false">IF(AT$27&lt;=$F$6,IFERROR(_xlfn.HYPGEOM.DIST(AT$27,$F$5,ROUND(B39/100*$F$7,0),$F$7,0),0),0)</f>
        <v>0</v>
      </c>
      <c r="AU39" s="18" t="n">
        <f aca="false">IF(AU$27&lt;=$F$6,IFERROR(_xlfn.HYPGEOM.DIST(AU$27,$F$5,ROUND(B39/100*$F$7,0),$F$7,0),0),0)</f>
        <v>0</v>
      </c>
      <c r="AV39" s="18" t="n">
        <f aca="false">IF(AV$27&lt;=$F$6,IFERROR(_xlfn.HYPGEOM.DIST(AV$27,$F$5,ROUND(B39/100*$F$7,0),$F$7,0),0),0)</f>
        <v>0</v>
      </c>
      <c r="AW39" s="18" t="n">
        <f aca="false">IF(AW$27&lt;=$F$6,IFERROR(_xlfn.HYPGEOM.DIST(AW$27,$F$5,ROUND(B39/100*$F$7,0),$F$7,0),0),0)</f>
        <v>0</v>
      </c>
      <c r="AX39" s="18" t="n">
        <f aca="false">IF(AX$27&lt;=$F$6,IFERROR(_xlfn.HYPGEOM.DIST(AX$27,$F$5,ROUND(B39/100*$F$7,0),$F$7,0),0),0)</f>
        <v>0</v>
      </c>
      <c r="AY39" s="18" t="n">
        <f aca="false">IF(AY$27&lt;=$F$6,IFERROR(_xlfn.HYPGEOM.DIST(AY$27,$F$5,ROUND(B39/100*$F$7,0),$F$7,0),0),0)</f>
        <v>0</v>
      </c>
      <c r="AZ39" s="18" t="n">
        <f aca="false">IF(AZ$27&lt;=$F$6,IFERROR(_xlfn.HYPGEOM.DIST(AZ$27,$F$5,ROUND(B39/100*$F$7,0),$F$7,0),0),0)</f>
        <v>0</v>
      </c>
      <c r="BA39" s="18" t="n">
        <f aca="false">IF(BA$27&lt;=$F$6,IFERROR(_xlfn.HYPGEOM.DIST(BA$27,$F$5,ROUND(B39/100*$F$7,0),$F$7,0),0),0)</f>
        <v>0</v>
      </c>
      <c r="BB39" s="18" t="n">
        <f aca="false">IF(BB$27&lt;=$F$6,IFERROR(_xlfn.HYPGEOM.DIST(BB$27,$F$5,ROUND(B39/100*$F$7,0),$F$7,0),0),0)</f>
        <v>0</v>
      </c>
      <c r="BC39" s="18" t="n">
        <f aca="false">IF(BC$27&lt;=$F$6,IFERROR(_xlfn.HYPGEOM.DIST(BC$27,$F$5,ROUND(B39/100*$F$7,0),$F$7,0),0),0)</f>
        <v>0</v>
      </c>
    </row>
    <row r="40" customFormat="false" ht="15" hidden="false" customHeight="false" outlineLevel="0" collapsed="false">
      <c r="B40" s="39" t="n">
        <f aca="false">$C$11*12/40</f>
        <v>3</v>
      </c>
      <c r="C40" s="40" t="n">
        <f aca="false">IF(ISNUMBER($F$5),IF($C$6="Binomial",BINOMDIST($F$6,$F$5,B40/100,TRUE()),SUM(AD40:BC40)),"")</f>
        <v>0.746103191274151</v>
      </c>
      <c r="D40" s="39" t="n">
        <f aca="false">IF(ISNUMBER(C40),C40*B40*MAX(0,$F$7-$F$5)/$F$7,"")</f>
        <v>2.11040616960403</v>
      </c>
      <c r="E40" s="41" t="n">
        <f aca="false">IF(ISNUMBER(C40),$F$5+(1-C40)*MAX(0,$F$7-$F$5),"")</f>
        <v>1037.8594687953</v>
      </c>
      <c r="AD40" s="18" t="n">
        <f aca="false">IF(AD$27&lt;=$F$6,IFERROR(_xlfn.HYPGEOM.DIST(AD$27,$F$5,ROUND(B40/100*$F$7,0),$F$7,0),0),0)</f>
        <v>0.00188320010490848</v>
      </c>
      <c r="AE40" s="18" t="n">
        <f aca="false">IF(AE$27&lt;=$F$6,IFERROR(_xlfn.HYPGEOM.DIST(AE$27,$F$5,ROUND(B40/100*$F$7,0),$F$7,0),0),0)</f>
        <v>0.0123739681486477</v>
      </c>
      <c r="AF40" s="18" t="n">
        <f aca="false">IF(AF$27&lt;=$F$6,IFERROR(_xlfn.HYPGEOM.DIST(AF$27,$F$5,ROUND(B40/100*$F$7,0),$F$7,0),0),0)</f>
        <v>0.0400518681270586</v>
      </c>
      <c r="AG40" s="18" t="n">
        <f aca="false">IF(AG$27&lt;=$F$6,IFERROR(_xlfn.HYPGEOM.DIST(AG$27,$F$5,ROUND(B40/100*$F$7,0),$F$7,0),0),0)</f>
        <v>0.0851383988517023</v>
      </c>
      <c r="AH40" s="18" t="n">
        <f aca="false">IF(AH$27&lt;=$F$6,IFERROR(_xlfn.HYPGEOM.DIST(AH$27,$F$5,ROUND(B40/100*$F$7,0),$F$7,0),0),0)</f>
        <v>0.133695763248367</v>
      </c>
      <c r="AI40" s="18" t="n">
        <f aca="false">IF(AI$27&lt;=$F$6,IFERROR(_xlfn.HYPGEOM.DIST(AI$27,$F$5,ROUND(B40/100*$F$7,0),$F$7,0),0),0)</f>
        <v>0.165415083079042</v>
      </c>
      <c r="AJ40" s="18" t="n">
        <f aca="false">IF(AJ$27&lt;=$F$6,IFERROR(_xlfn.HYPGEOM.DIST(AJ$27,$F$5,ROUND(B40/100*$F$7,0),$F$7,0),0),0)</f>
        <v>0.16794721024895</v>
      </c>
      <c r="AK40" s="18" t="n">
        <f aca="false">IF(AK$27&lt;=$F$6,IFERROR(_xlfn.HYPGEOM.DIST(AK$27,$F$5,ROUND(B40/100*$F$7,0),$F$7,0),0),0)</f>
        <v>0.14390979388067</v>
      </c>
      <c r="AL40" s="18" t="n">
        <f aca="false">IF(AL$27&lt;=$F$6,IFERROR(_xlfn.HYPGEOM.DIST(AL$27,$F$5,ROUND(B40/100*$F$7,0),$F$7,0),0),0)</f>
        <v>0</v>
      </c>
      <c r="AM40" s="18" t="n">
        <f aca="false">IF(AM$27&lt;=$F$6,IFERROR(_xlfn.HYPGEOM.DIST(AM$27,$F$5,ROUND(B40/100*$F$7,0),$F$7,0),0),0)</f>
        <v>0</v>
      </c>
      <c r="AN40" s="18" t="n">
        <f aca="false">IF(AN$27&lt;=$F$6,IFERROR(_xlfn.HYPGEOM.DIST(AN$27,$F$5,ROUND(B40/100*$F$7,0),$F$7,0),0),0)</f>
        <v>0</v>
      </c>
      <c r="AO40" s="18" t="n">
        <f aca="false">IF(AO$27&lt;=$F$6,IFERROR(_xlfn.HYPGEOM.DIST(AO$27,$F$5,ROUND(B40/100*$F$7,0),$F$7,0),0),0)</f>
        <v>0</v>
      </c>
      <c r="AP40" s="18" t="n">
        <f aca="false">IF(AP$27&lt;=$F$6,IFERROR(_xlfn.HYPGEOM.DIST(AP$27,$F$5,ROUND(B40/100*$F$7,0),$F$7,0),0),0)</f>
        <v>0</v>
      </c>
      <c r="AQ40" s="18" t="n">
        <f aca="false">IF(AQ$27&lt;=$F$6,IFERROR(_xlfn.HYPGEOM.DIST(AQ$27,$F$5,ROUND(B40/100*$F$7,0),$F$7,0),0),0)</f>
        <v>0</v>
      </c>
      <c r="AR40" s="18" t="n">
        <f aca="false">IF(AR$27&lt;=$F$6,IFERROR(_xlfn.HYPGEOM.DIST(AR$27,$F$5,ROUND(B40/100*$F$7,0),$F$7,0),0),0)</f>
        <v>0</v>
      </c>
      <c r="AS40" s="18" t="n">
        <f aca="false">IF(AS$27&lt;=$F$6,IFERROR(_xlfn.HYPGEOM.DIST(AS$27,$F$5,ROUND(B40/100*$F$7,0),$F$7,0),0),0)</f>
        <v>0</v>
      </c>
      <c r="AT40" s="18" t="n">
        <f aca="false">IF(AT$27&lt;=$F$6,IFERROR(_xlfn.HYPGEOM.DIST(AT$27,$F$5,ROUND(B40/100*$F$7,0),$F$7,0),0),0)</f>
        <v>0</v>
      </c>
      <c r="AU40" s="18" t="n">
        <f aca="false">IF(AU$27&lt;=$F$6,IFERROR(_xlfn.HYPGEOM.DIST(AU$27,$F$5,ROUND(B40/100*$F$7,0),$F$7,0),0),0)</f>
        <v>0</v>
      </c>
      <c r="AV40" s="18" t="n">
        <f aca="false">IF(AV$27&lt;=$F$6,IFERROR(_xlfn.HYPGEOM.DIST(AV$27,$F$5,ROUND(B40/100*$F$7,0),$F$7,0),0),0)</f>
        <v>0</v>
      </c>
      <c r="AW40" s="18" t="n">
        <f aca="false">IF(AW$27&lt;=$F$6,IFERROR(_xlfn.HYPGEOM.DIST(AW$27,$F$5,ROUND(B40/100*$F$7,0),$F$7,0),0),0)</f>
        <v>0</v>
      </c>
      <c r="AX40" s="18" t="n">
        <f aca="false">IF(AX$27&lt;=$F$6,IFERROR(_xlfn.HYPGEOM.DIST(AX$27,$F$5,ROUND(B40/100*$F$7,0),$F$7,0),0),0)</f>
        <v>0</v>
      </c>
      <c r="AY40" s="18" t="n">
        <f aca="false">IF(AY$27&lt;=$F$6,IFERROR(_xlfn.HYPGEOM.DIST(AY$27,$F$5,ROUND(B40/100*$F$7,0),$F$7,0),0),0)</f>
        <v>0</v>
      </c>
      <c r="AZ40" s="18" t="n">
        <f aca="false">IF(AZ$27&lt;=$F$6,IFERROR(_xlfn.HYPGEOM.DIST(AZ$27,$F$5,ROUND(B40/100*$F$7,0),$F$7,0),0),0)</f>
        <v>0</v>
      </c>
      <c r="BA40" s="18" t="n">
        <f aca="false">IF(BA$27&lt;=$F$6,IFERROR(_xlfn.HYPGEOM.DIST(BA$27,$F$5,ROUND(B40/100*$F$7,0),$F$7,0),0),0)</f>
        <v>0</v>
      </c>
      <c r="BB40" s="18" t="n">
        <f aca="false">IF(BB$27&lt;=$F$6,IFERROR(_xlfn.HYPGEOM.DIST(BB$27,$F$5,ROUND(B40/100*$F$7,0),$F$7,0),0),0)</f>
        <v>0</v>
      </c>
      <c r="BC40" s="18" t="n">
        <f aca="false">IF(BC$27&lt;=$F$6,IFERROR(_xlfn.HYPGEOM.DIST(BC$27,$F$5,ROUND(B40/100*$F$7,0),$F$7,0),0),0)</f>
        <v>0</v>
      </c>
    </row>
    <row r="41" customFormat="false" ht="15" hidden="false" customHeight="false" outlineLevel="0" collapsed="false">
      <c r="B41" s="39" t="n">
        <f aca="false">$C$11*13/40</f>
        <v>3.25</v>
      </c>
      <c r="C41" s="40" t="n">
        <f aca="false">IF(ISNUMBER($F$5),IF($C$6="Binomial",BINOMDIST($F$6,$F$5,B41/100,TRUE()),SUM(AD41:BC41)),"")</f>
        <v>0.673989909059801</v>
      </c>
      <c r="D41" s="39" t="n">
        <f aca="false">IF(ISNUMBER(C41),C41*B41*MAX(0,$F$7-$F$5)/$F$7,"")</f>
        <v>2.06529764990468</v>
      </c>
      <c r="E41" s="41" t="n">
        <f aca="false">IF(ISNUMBER(C41),$F$5+(1-C41)*MAX(0,$F$7-$F$5),"")</f>
        <v>1275.83330010266</v>
      </c>
      <c r="AD41" s="18" t="n">
        <f aca="false">IF(AD$27&lt;=$F$6,IFERROR(_xlfn.HYPGEOM.DIST(AD$27,$F$5,ROUND(B41/100*$F$7,0),$F$7,0),0),0)</f>
        <v>0.00108965107827193</v>
      </c>
      <c r="AE41" s="18" t="n">
        <f aca="false">IF(AE$27&lt;=$F$6,IFERROR(_xlfn.HYPGEOM.DIST(AE$27,$F$5,ROUND(B41/100*$F$7,0),$F$7,0),0),0)</f>
        <v>0.00779543287875747</v>
      </c>
      <c r="AF41" s="18" t="n">
        <f aca="false">IF(AF$27&lt;=$F$6,IFERROR(_xlfn.HYPGEOM.DIST(AF$27,$F$5,ROUND(B41/100*$F$7,0),$F$7,0),0),0)</f>
        <v>0.0274930833037358</v>
      </c>
      <c r="AG41" s="18" t="n">
        <f aca="false">IF(AG$27&lt;=$F$6,IFERROR(_xlfn.HYPGEOM.DIST(AG$27,$F$5,ROUND(B41/100*$F$7,0),$F$7,0),0),0)</f>
        <v>0.0637280877332125</v>
      </c>
      <c r="AH41" s="18" t="n">
        <f aca="false">IF(AH$27&lt;=$F$6,IFERROR(_xlfn.HYPGEOM.DIST(AH$27,$F$5,ROUND(B41/100*$F$7,0),$F$7,0),0),0)</f>
        <v>0.109211762888884</v>
      </c>
      <c r="AI41" s="18" t="n">
        <f aca="false">IF(AI$27&lt;=$F$6,IFERROR(_xlfn.HYPGEOM.DIST(AI$27,$F$5,ROUND(B41/100*$F$7,0),$F$7,0),0),0)</f>
        <v>0.147577913374136</v>
      </c>
      <c r="AJ41" s="18" t="n">
        <f aca="false">IF(AJ$27&lt;=$F$6,IFERROR(_xlfn.HYPGEOM.DIST(AJ$27,$F$5,ROUND(B41/100*$F$7,0),$F$7,0),0),0)</f>
        <v>0.163782818962367</v>
      </c>
      <c r="AK41" s="18" t="n">
        <f aca="false">IF(AK$27&lt;=$F$6,IFERROR(_xlfn.HYPGEOM.DIST(AK$27,$F$5,ROUND(B41/100*$F$7,0),$F$7,0),0),0)</f>
        <v>0.153531279267125</v>
      </c>
      <c r="AL41" s="18" t="n">
        <f aca="false">IF(AL$27&lt;=$F$6,IFERROR(_xlfn.HYPGEOM.DIST(AL$27,$F$5,ROUND(B41/100*$F$7,0),$F$7,0),0),0)</f>
        <v>0</v>
      </c>
      <c r="AM41" s="18" t="n">
        <f aca="false">IF(AM$27&lt;=$F$6,IFERROR(_xlfn.HYPGEOM.DIST(AM$27,$F$5,ROUND(B41/100*$F$7,0),$F$7,0),0),0)</f>
        <v>0</v>
      </c>
      <c r="AN41" s="18" t="n">
        <f aca="false">IF(AN$27&lt;=$F$6,IFERROR(_xlfn.HYPGEOM.DIST(AN$27,$F$5,ROUND(B41/100*$F$7,0),$F$7,0),0),0)</f>
        <v>0</v>
      </c>
      <c r="AO41" s="18" t="n">
        <f aca="false">IF(AO$27&lt;=$F$6,IFERROR(_xlfn.HYPGEOM.DIST(AO$27,$F$5,ROUND(B41/100*$F$7,0),$F$7,0),0),0)</f>
        <v>0</v>
      </c>
      <c r="AP41" s="18" t="n">
        <f aca="false">IF(AP$27&lt;=$F$6,IFERROR(_xlfn.HYPGEOM.DIST(AP$27,$F$5,ROUND(B41/100*$F$7,0),$F$7,0),0),0)</f>
        <v>0</v>
      </c>
      <c r="AQ41" s="18" t="n">
        <f aca="false">IF(AQ$27&lt;=$F$6,IFERROR(_xlfn.HYPGEOM.DIST(AQ$27,$F$5,ROUND(B41/100*$F$7,0),$F$7,0),0),0)</f>
        <v>0</v>
      </c>
      <c r="AR41" s="18" t="n">
        <f aca="false">IF(AR$27&lt;=$F$6,IFERROR(_xlfn.HYPGEOM.DIST(AR$27,$F$5,ROUND(B41/100*$F$7,0),$F$7,0),0),0)</f>
        <v>0</v>
      </c>
      <c r="AS41" s="18" t="n">
        <f aca="false">IF(AS$27&lt;=$F$6,IFERROR(_xlfn.HYPGEOM.DIST(AS$27,$F$5,ROUND(B41/100*$F$7,0),$F$7,0),0),0)</f>
        <v>0</v>
      </c>
      <c r="AT41" s="18" t="n">
        <f aca="false">IF(AT$27&lt;=$F$6,IFERROR(_xlfn.HYPGEOM.DIST(AT$27,$F$5,ROUND(B41/100*$F$7,0),$F$7,0),0),0)</f>
        <v>0</v>
      </c>
      <c r="AU41" s="18" t="n">
        <f aca="false">IF(AU$27&lt;=$F$6,IFERROR(_xlfn.HYPGEOM.DIST(AU$27,$F$5,ROUND(B41/100*$F$7,0),$F$7,0),0),0)</f>
        <v>0</v>
      </c>
      <c r="AV41" s="18" t="n">
        <f aca="false">IF(AV$27&lt;=$F$6,IFERROR(_xlfn.HYPGEOM.DIST(AV$27,$F$5,ROUND(B41/100*$F$7,0),$F$7,0),0),0)</f>
        <v>0</v>
      </c>
      <c r="AW41" s="18" t="n">
        <f aca="false">IF(AW$27&lt;=$F$6,IFERROR(_xlfn.HYPGEOM.DIST(AW$27,$F$5,ROUND(B41/100*$F$7,0),$F$7,0),0),0)</f>
        <v>0</v>
      </c>
      <c r="AX41" s="18" t="n">
        <f aca="false">IF(AX$27&lt;=$F$6,IFERROR(_xlfn.HYPGEOM.DIST(AX$27,$F$5,ROUND(B41/100*$F$7,0),$F$7,0),0),0)</f>
        <v>0</v>
      </c>
      <c r="AY41" s="18" t="n">
        <f aca="false">IF(AY$27&lt;=$F$6,IFERROR(_xlfn.HYPGEOM.DIST(AY$27,$F$5,ROUND(B41/100*$F$7,0),$F$7,0),0),0)</f>
        <v>0</v>
      </c>
      <c r="AZ41" s="18" t="n">
        <f aca="false">IF(AZ$27&lt;=$F$6,IFERROR(_xlfn.HYPGEOM.DIST(AZ$27,$F$5,ROUND(B41/100*$F$7,0),$F$7,0),0),0)</f>
        <v>0</v>
      </c>
      <c r="BA41" s="18" t="n">
        <f aca="false">IF(BA$27&lt;=$F$6,IFERROR(_xlfn.HYPGEOM.DIST(BA$27,$F$5,ROUND(B41/100*$F$7,0),$F$7,0),0),0)</f>
        <v>0</v>
      </c>
      <c r="BB41" s="18" t="n">
        <f aca="false">IF(BB$27&lt;=$F$6,IFERROR(_xlfn.HYPGEOM.DIST(BB$27,$F$5,ROUND(B41/100*$F$7,0),$F$7,0),0),0)</f>
        <v>0</v>
      </c>
      <c r="BC41" s="18" t="n">
        <f aca="false">IF(BC$27&lt;=$F$6,IFERROR(_xlfn.HYPGEOM.DIST(BC$27,$F$5,ROUND(B41/100*$F$7,0),$F$7,0),0),0)</f>
        <v>0</v>
      </c>
    </row>
    <row r="42" customFormat="false" ht="15" hidden="false" customHeight="false" outlineLevel="0" collapsed="false">
      <c r="B42" s="39" t="n">
        <f aca="false">$C$11*14/40</f>
        <v>3.5</v>
      </c>
      <c r="C42" s="40" t="n">
        <f aca="false">IF(ISNUMBER($F$5),IF($C$6="Binomial",BINOMDIST($F$6,$F$5,B42/100,TRUE()),SUM(AD42:BC42)),"")</f>
        <v>0.59872959663949</v>
      </c>
      <c r="D42" s="39" t="n">
        <f aca="false">IF(ISNUMBER(C42),C42*B42*MAX(0,$F$7-$F$5)/$F$7,"")</f>
        <v>1.97580766891032</v>
      </c>
      <c r="E42" s="41" t="n">
        <f aca="false">IF(ISNUMBER(C42),$F$5+(1-C42)*MAX(0,$F$7-$F$5),"")</f>
        <v>1524.19233108968</v>
      </c>
      <c r="AD42" s="18" t="n">
        <f aca="false">IF(AD$27&lt;=$F$6,IFERROR(_xlfn.HYPGEOM.DIST(AD$27,$F$5,ROUND(B42/100*$F$7,0),$F$7,0),0),0)</f>
        <v>0.000629544528435423</v>
      </c>
      <c r="AE42" s="18" t="n">
        <f aca="false">IF(AE$27&lt;=$F$6,IFERROR(_xlfn.HYPGEOM.DIST(AE$27,$F$5,ROUND(B42/100*$F$7,0),$F$7,0),0),0)</f>
        <v>0.00487312630569899</v>
      </c>
      <c r="AF42" s="18" t="n">
        <f aca="false">IF(AF$27&lt;=$F$6,IFERROR(_xlfn.HYPGEOM.DIST(AF$27,$F$5,ROUND(B42/100*$F$7,0),$F$7,0),0),0)</f>
        <v>0.018608015169827</v>
      </c>
      <c r="AG42" s="18" t="n">
        <f aca="false">IF(AG$27&lt;=$F$6,IFERROR(_xlfn.HYPGEOM.DIST(AG$27,$F$5,ROUND(B42/100*$F$7,0),$F$7,0),0),0)</f>
        <v>0.046730694700075</v>
      </c>
      <c r="AH42" s="18" t="n">
        <f aca="false">IF(AH$27&lt;=$F$6,IFERROR(_xlfn.HYPGEOM.DIST(AH$27,$F$5,ROUND(B42/100*$F$7,0),$F$7,0),0),0)</f>
        <v>0.0868212529636729</v>
      </c>
      <c r="AI42" s="18" t="n">
        <f aca="false">IF(AI$27&lt;=$F$6,IFERROR(_xlfn.HYPGEOM.DIST(AI$27,$F$5,ROUND(B42/100*$F$7,0),$F$7,0),0),0)</f>
        <v>0.1272796294233</v>
      </c>
      <c r="AJ42" s="18" t="n">
        <f aca="false">IF(AJ$27&lt;=$F$6,IFERROR(_xlfn.HYPGEOM.DIST(AJ$27,$F$5,ROUND(B42/100*$F$7,0),$F$7,0),0),0)</f>
        <v>0.153351359986917</v>
      </c>
      <c r="AK42" s="18" t="n">
        <f aca="false">IF(AK$27&lt;=$F$6,IFERROR(_xlfn.HYPGEOM.DIST(AK$27,$F$5,ROUND(B42/100*$F$7,0),$F$7,0),0),0)</f>
        <v>0.156172342470524</v>
      </c>
      <c r="AL42" s="18" t="n">
        <f aca="false">IF(AL$27&lt;=$F$6,IFERROR(_xlfn.HYPGEOM.DIST(AL$27,$F$5,ROUND(B42/100*$F$7,0),$F$7,0),0),0)</f>
        <v>0</v>
      </c>
      <c r="AM42" s="18" t="n">
        <f aca="false">IF(AM$27&lt;=$F$6,IFERROR(_xlfn.HYPGEOM.DIST(AM$27,$F$5,ROUND(B42/100*$F$7,0),$F$7,0),0),0)</f>
        <v>0</v>
      </c>
      <c r="AN42" s="18" t="n">
        <f aca="false">IF(AN$27&lt;=$F$6,IFERROR(_xlfn.HYPGEOM.DIST(AN$27,$F$5,ROUND(B42/100*$F$7,0),$F$7,0),0),0)</f>
        <v>0</v>
      </c>
      <c r="AO42" s="18" t="n">
        <f aca="false">IF(AO$27&lt;=$F$6,IFERROR(_xlfn.HYPGEOM.DIST(AO$27,$F$5,ROUND(B42/100*$F$7,0),$F$7,0),0),0)</f>
        <v>0</v>
      </c>
      <c r="AP42" s="18" t="n">
        <f aca="false">IF(AP$27&lt;=$F$6,IFERROR(_xlfn.HYPGEOM.DIST(AP$27,$F$5,ROUND(B42/100*$F$7,0),$F$7,0),0),0)</f>
        <v>0</v>
      </c>
      <c r="AQ42" s="18" t="n">
        <f aca="false">IF(AQ$27&lt;=$F$6,IFERROR(_xlfn.HYPGEOM.DIST(AQ$27,$F$5,ROUND(B42/100*$F$7,0),$F$7,0),0),0)</f>
        <v>0</v>
      </c>
      <c r="AR42" s="18" t="n">
        <f aca="false">IF(AR$27&lt;=$F$6,IFERROR(_xlfn.HYPGEOM.DIST(AR$27,$F$5,ROUND(B42/100*$F$7,0),$F$7,0),0),0)</f>
        <v>0</v>
      </c>
      <c r="AS42" s="18" t="n">
        <f aca="false">IF(AS$27&lt;=$F$6,IFERROR(_xlfn.HYPGEOM.DIST(AS$27,$F$5,ROUND(B42/100*$F$7,0),$F$7,0),0),0)</f>
        <v>0</v>
      </c>
      <c r="AT42" s="18" t="n">
        <f aca="false">IF(AT$27&lt;=$F$6,IFERROR(_xlfn.HYPGEOM.DIST(AT$27,$F$5,ROUND(B42/100*$F$7,0),$F$7,0),0),0)</f>
        <v>0</v>
      </c>
      <c r="AU42" s="18" t="n">
        <f aca="false">IF(AU$27&lt;=$F$6,IFERROR(_xlfn.HYPGEOM.DIST(AU$27,$F$5,ROUND(B42/100*$F$7,0),$F$7,0),0),0)</f>
        <v>0</v>
      </c>
      <c r="AV42" s="18" t="n">
        <f aca="false">IF(AV$27&lt;=$F$6,IFERROR(_xlfn.HYPGEOM.DIST(AV$27,$F$5,ROUND(B42/100*$F$7,0),$F$7,0),0),0)</f>
        <v>0</v>
      </c>
      <c r="AW42" s="18" t="n">
        <f aca="false">IF(AW$27&lt;=$F$6,IFERROR(_xlfn.HYPGEOM.DIST(AW$27,$F$5,ROUND(B42/100*$F$7,0),$F$7,0),0),0)</f>
        <v>0</v>
      </c>
      <c r="AX42" s="18" t="n">
        <f aca="false">IF(AX$27&lt;=$F$6,IFERROR(_xlfn.HYPGEOM.DIST(AX$27,$F$5,ROUND(B42/100*$F$7,0),$F$7,0),0),0)</f>
        <v>0</v>
      </c>
      <c r="AY42" s="18" t="n">
        <f aca="false">IF(AY$27&lt;=$F$6,IFERROR(_xlfn.HYPGEOM.DIST(AY$27,$F$5,ROUND(B42/100*$F$7,0),$F$7,0),0),0)</f>
        <v>0</v>
      </c>
      <c r="AZ42" s="18" t="n">
        <f aca="false">IF(AZ$27&lt;=$F$6,IFERROR(_xlfn.HYPGEOM.DIST(AZ$27,$F$5,ROUND(B42/100*$F$7,0),$F$7,0),0),0)</f>
        <v>0</v>
      </c>
      <c r="BA42" s="18" t="n">
        <f aca="false">IF(BA$27&lt;=$F$6,IFERROR(_xlfn.HYPGEOM.DIST(BA$27,$F$5,ROUND(B42/100*$F$7,0),$F$7,0),0),0)</f>
        <v>0</v>
      </c>
      <c r="BB42" s="18" t="n">
        <f aca="false">IF(BB$27&lt;=$F$6,IFERROR(_xlfn.HYPGEOM.DIST(BB$27,$F$5,ROUND(B42/100*$F$7,0),$F$7,0),0),0)</f>
        <v>0</v>
      </c>
      <c r="BC42" s="18" t="n">
        <f aca="false">IF(BC$27&lt;=$F$6,IFERROR(_xlfn.HYPGEOM.DIST(BC$27,$F$5,ROUND(B42/100*$F$7,0),$F$7,0),0),0)</f>
        <v>0</v>
      </c>
    </row>
    <row r="43" customFormat="false" ht="15" hidden="false" customHeight="false" outlineLevel="0" collapsed="false">
      <c r="B43" s="39" t="n">
        <f aca="false">$C$11*15/40</f>
        <v>3.75</v>
      </c>
      <c r="C43" s="40" t="n">
        <f aca="false">IF(ISNUMBER($F$5),IF($C$6="Binomial",BINOMDIST($F$6,$F$5,B43/100,TRUE()),SUM(AD43:BC43)),"")</f>
        <v>0.523242746260599</v>
      </c>
      <c r="D43" s="39" t="n">
        <f aca="false">IF(ISNUMBER(C43),C43*B43*MAX(0,$F$7-$F$5)/$F$7,"")</f>
        <v>1.85003685284997</v>
      </c>
      <c r="E43" s="41" t="n">
        <f aca="false">IF(ISNUMBER(C43),$F$5+(1-C43)*MAX(0,$F$7-$F$5),"")</f>
        <v>1773.29893734002</v>
      </c>
      <c r="AD43" s="18" t="n">
        <f aca="false">IF(AD$27&lt;=$F$6,IFERROR(_xlfn.HYPGEOM.DIST(AD$27,$F$5,ROUND(B43/100*$F$7,0),$F$7,0),0),0)</f>
        <v>0.00038609009026375</v>
      </c>
      <c r="AE43" s="18" t="n">
        <f aca="false">IF(AE$27&lt;=$F$6,IFERROR(_xlfn.HYPGEOM.DIST(AE$27,$F$5,ROUND(B43/100*$F$7,0),$F$7,0),0),0)</f>
        <v>0.00319102850628084</v>
      </c>
      <c r="AF43" s="18" t="n">
        <f aca="false">IF(AF$27&lt;=$F$6,IFERROR(_xlfn.HYPGEOM.DIST(AF$27,$F$5,ROUND(B43/100*$F$7,0),$F$7,0),0),0)</f>
        <v>0.0130166993783483</v>
      </c>
      <c r="AG43" s="18" t="n">
        <f aca="false">IF(AG$27&lt;=$F$6,IFERROR(_xlfn.HYPGEOM.DIST(AG$27,$F$5,ROUND(B43/100*$F$7,0),$F$7,0),0),0)</f>
        <v>0.0349382656075844</v>
      </c>
      <c r="AH43" s="18" t="n">
        <f aca="false">IF(AH$27&lt;=$F$6,IFERROR(_xlfn.HYPGEOM.DIST(AH$27,$F$5,ROUND(B43/100*$F$7,0),$F$7,0),0),0)</f>
        <v>0.0694140644154467</v>
      </c>
      <c r="AI43" s="18" t="n">
        <f aca="false">IF(AI$27&lt;=$F$6,IFERROR(_xlfn.HYPGEOM.DIST(AI$27,$F$5,ROUND(B43/100*$F$7,0),$F$7,0),0),0)</f>
        <v>0.108875544513503</v>
      </c>
      <c r="AJ43" s="18" t="n">
        <f aca="false">IF(AJ$27&lt;=$F$6,IFERROR(_xlfn.HYPGEOM.DIST(AJ$27,$F$5,ROUND(B43/100*$F$7,0),$F$7,0),0),0)</f>
        <v>0.140423733789857</v>
      </c>
      <c r="AK43" s="18" t="n">
        <f aca="false">IF(AK$27&lt;=$F$6,IFERROR(_xlfn.HYPGEOM.DIST(AK$27,$F$5,ROUND(B43/100*$F$7,0),$F$7,0),0),0)</f>
        <v>0.153170004696115</v>
      </c>
      <c r="AL43" s="18" t="n">
        <f aca="false">IF(AL$27&lt;=$F$6,IFERROR(_xlfn.HYPGEOM.DIST(AL$27,$F$5,ROUND(B43/100*$F$7,0),$F$7,0),0),0)</f>
        <v>0</v>
      </c>
      <c r="AM43" s="18" t="n">
        <f aca="false">IF(AM$27&lt;=$F$6,IFERROR(_xlfn.HYPGEOM.DIST(AM$27,$F$5,ROUND(B43/100*$F$7,0),$F$7,0),0),0)</f>
        <v>0</v>
      </c>
      <c r="AN43" s="18" t="n">
        <f aca="false">IF(AN$27&lt;=$F$6,IFERROR(_xlfn.HYPGEOM.DIST(AN$27,$F$5,ROUND(B43/100*$F$7,0),$F$7,0),0),0)</f>
        <v>0</v>
      </c>
      <c r="AO43" s="18" t="n">
        <f aca="false">IF(AO$27&lt;=$F$6,IFERROR(_xlfn.HYPGEOM.DIST(AO$27,$F$5,ROUND(B43/100*$F$7,0),$F$7,0),0),0)</f>
        <v>0</v>
      </c>
      <c r="AP43" s="18" t="n">
        <f aca="false">IF(AP$27&lt;=$F$6,IFERROR(_xlfn.HYPGEOM.DIST(AP$27,$F$5,ROUND(B43/100*$F$7,0),$F$7,0),0),0)</f>
        <v>0</v>
      </c>
      <c r="AQ43" s="18" t="n">
        <f aca="false">IF(AQ$27&lt;=$F$6,IFERROR(_xlfn.HYPGEOM.DIST(AQ$27,$F$5,ROUND(B43/100*$F$7,0),$F$7,0),0),0)</f>
        <v>0</v>
      </c>
      <c r="AR43" s="18" t="n">
        <f aca="false">IF(AR$27&lt;=$F$6,IFERROR(_xlfn.HYPGEOM.DIST(AR$27,$F$5,ROUND(B43/100*$F$7,0),$F$7,0),0),0)</f>
        <v>0</v>
      </c>
      <c r="AS43" s="18" t="n">
        <f aca="false">IF(AS$27&lt;=$F$6,IFERROR(_xlfn.HYPGEOM.DIST(AS$27,$F$5,ROUND(B43/100*$F$7,0),$F$7,0),0),0)</f>
        <v>0</v>
      </c>
      <c r="AT43" s="18" t="n">
        <f aca="false">IF(AT$27&lt;=$F$6,IFERROR(_xlfn.HYPGEOM.DIST(AT$27,$F$5,ROUND(B43/100*$F$7,0),$F$7,0),0),0)</f>
        <v>0</v>
      </c>
      <c r="AU43" s="18" t="n">
        <f aca="false">IF(AU$27&lt;=$F$6,IFERROR(_xlfn.HYPGEOM.DIST(AU$27,$F$5,ROUND(B43/100*$F$7,0),$F$7,0),0),0)</f>
        <v>0</v>
      </c>
      <c r="AV43" s="18" t="n">
        <f aca="false">IF(AV$27&lt;=$F$6,IFERROR(_xlfn.HYPGEOM.DIST(AV$27,$F$5,ROUND(B43/100*$F$7,0),$F$7,0),0),0)</f>
        <v>0</v>
      </c>
      <c r="AW43" s="18" t="n">
        <f aca="false">IF(AW$27&lt;=$F$6,IFERROR(_xlfn.HYPGEOM.DIST(AW$27,$F$5,ROUND(B43/100*$F$7,0),$F$7,0),0),0)</f>
        <v>0</v>
      </c>
      <c r="AX43" s="18" t="n">
        <f aca="false">IF(AX$27&lt;=$F$6,IFERROR(_xlfn.HYPGEOM.DIST(AX$27,$F$5,ROUND(B43/100*$F$7,0),$F$7,0),0),0)</f>
        <v>0</v>
      </c>
      <c r="AY43" s="18" t="n">
        <f aca="false">IF(AY$27&lt;=$F$6,IFERROR(_xlfn.HYPGEOM.DIST(AY$27,$F$5,ROUND(B43/100*$F$7,0),$F$7,0),0),0)</f>
        <v>0</v>
      </c>
      <c r="AZ43" s="18" t="n">
        <f aca="false">IF(AZ$27&lt;=$F$6,IFERROR(_xlfn.HYPGEOM.DIST(AZ$27,$F$5,ROUND(B43/100*$F$7,0),$F$7,0),0),0)</f>
        <v>0</v>
      </c>
      <c r="BA43" s="18" t="n">
        <f aca="false">IF(BA$27&lt;=$F$6,IFERROR(_xlfn.HYPGEOM.DIST(BA$27,$F$5,ROUND(B43/100*$F$7,0),$F$7,0),0),0)</f>
        <v>0</v>
      </c>
      <c r="BB43" s="18" t="n">
        <f aca="false">IF(BB$27&lt;=$F$6,IFERROR(_xlfn.HYPGEOM.DIST(BB$27,$F$5,ROUND(B43/100*$F$7,0),$F$7,0),0),0)</f>
        <v>0</v>
      </c>
      <c r="BC43" s="18" t="n">
        <f aca="false">IF(BC$27&lt;=$F$6,IFERROR(_xlfn.HYPGEOM.DIST(BC$27,$F$5,ROUND(B43/100*$F$7,0),$F$7,0),0),0)</f>
        <v>0</v>
      </c>
    </row>
    <row r="44" customFormat="false" ht="15" hidden="false" customHeight="false" outlineLevel="0" collapsed="false">
      <c r="B44" s="39" t="n">
        <f aca="false">$C$11*16/40</f>
        <v>4</v>
      </c>
      <c r="C44" s="40" t="n">
        <f aca="false">IF(ISNUMBER($F$5),IF($C$6="Binomial",BINOMDIST($F$6,$F$5,B44/100,TRUE()),SUM(AD44:BC44)),"")</f>
        <v>0.450104292139659</v>
      </c>
      <c r="D44" s="39" t="n">
        <f aca="false">IF(ISNUMBER(C44),C44*B44*MAX(0,$F$7-$F$5)/$F$7,"")</f>
        <v>1.69753618749814</v>
      </c>
      <c r="E44" s="41" t="n">
        <f aca="false">IF(ISNUMBER(C44),$F$5+(1-C44)*MAX(0,$F$7-$F$5),"")</f>
        <v>2014.65583593913</v>
      </c>
      <c r="AD44" s="18" t="n">
        <f aca="false">IF(AD$27&lt;=$F$6,IFERROR(_xlfn.HYPGEOM.DIST(AD$27,$F$5,ROUND(B44/100*$F$7,0),$F$7,0),0),0)</f>
        <v>0.000222426391860502</v>
      </c>
      <c r="AE44" s="18" t="n">
        <f aca="false">IF(AE$27&lt;=$F$6,IFERROR(_xlfn.HYPGEOM.DIST(AE$27,$F$5,ROUND(B44/100*$F$7,0),$F$7,0),0),0)</f>
        <v>0.00197024326861564</v>
      </c>
      <c r="AF44" s="18" t="n">
        <f aca="false">IF(AF$27&lt;=$F$6,IFERROR(_xlfn.HYPGEOM.DIST(AF$27,$F$5,ROUND(B44/100*$F$7,0),$F$7,0),0),0)</f>
        <v>0.00861778922409509</v>
      </c>
      <c r="AG44" s="18" t="n">
        <f aca="false">IF(AG$27&lt;=$F$6,IFERROR(_xlfn.HYPGEOM.DIST(AG$27,$F$5,ROUND(B44/100*$F$7,0),$F$7,0),0),0)</f>
        <v>0.0248153095962877</v>
      </c>
      <c r="AH44" s="18" t="n">
        <f aca="false">IF(AH$27&lt;=$F$6,IFERROR(_xlfn.HYPGEOM.DIST(AH$27,$F$5,ROUND(B44/100*$F$7,0),$F$7,0),0),0)</f>
        <v>0.0529188045744476</v>
      </c>
      <c r="AI44" s="18" t="n">
        <f aca="false">IF(AI$27&lt;=$F$6,IFERROR(_xlfn.HYPGEOM.DIST(AI$27,$F$5,ROUND(B44/100*$F$7,0),$F$7,0),0),0)</f>
        <v>0.0891376717053066</v>
      </c>
      <c r="AJ44" s="18" t="n">
        <f aca="false">IF(AJ$27&lt;=$F$6,IFERROR(_xlfn.HYPGEOM.DIST(AJ$27,$F$5,ROUND(B44/100*$F$7,0),$F$7,0),0),0)</f>
        <v>0.123528595896094</v>
      </c>
      <c r="AK44" s="18" t="n">
        <f aca="false">IF(AK$27&lt;=$F$6,IFERROR(_xlfn.HYPGEOM.DIST(AK$27,$F$5,ROUND(B44/100*$F$7,0),$F$7,0),0),0)</f>
        <v>0.144853145334244</v>
      </c>
      <c r="AL44" s="18" t="n">
        <f aca="false">IF(AL$27&lt;=$F$6,IFERROR(_xlfn.HYPGEOM.DIST(AL$27,$F$5,ROUND(B44/100*$F$7,0),$F$7,0),0),0)</f>
        <v>0</v>
      </c>
      <c r="AM44" s="18" t="n">
        <f aca="false">IF(AM$27&lt;=$F$6,IFERROR(_xlfn.HYPGEOM.DIST(AM$27,$F$5,ROUND(B44/100*$F$7,0),$F$7,0),0),0)</f>
        <v>0</v>
      </c>
      <c r="AN44" s="18" t="n">
        <f aca="false">IF(AN$27&lt;=$F$6,IFERROR(_xlfn.HYPGEOM.DIST(AN$27,$F$5,ROUND(B44/100*$F$7,0),$F$7,0),0),0)</f>
        <v>0</v>
      </c>
      <c r="AO44" s="18" t="n">
        <f aca="false">IF(AO$27&lt;=$F$6,IFERROR(_xlfn.HYPGEOM.DIST(AO$27,$F$5,ROUND(B44/100*$F$7,0),$F$7,0),0),0)</f>
        <v>0</v>
      </c>
      <c r="AP44" s="18" t="n">
        <f aca="false">IF(AP$27&lt;=$F$6,IFERROR(_xlfn.HYPGEOM.DIST(AP$27,$F$5,ROUND(B44/100*$F$7,0),$F$7,0),0),0)</f>
        <v>0</v>
      </c>
      <c r="AQ44" s="18" t="n">
        <f aca="false">IF(AQ$27&lt;=$F$6,IFERROR(_xlfn.HYPGEOM.DIST(AQ$27,$F$5,ROUND(B44/100*$F$7,0),$F$7,0),0),0)</f>
        <v>0</v>
      </c>
      <c r="AR44" s="18" t="n">
        <f aca="false">IF(AR$27&lt;=$F$6,IFERROR(_xlfn.HYPGEOM.DIST(AR$27,$F$5,ROUND(B44/100*$F$7,0),$F$7,0),0),0)</f>
        <v>0</v>
      </c>
      <c r="AS44" s="18" t="n">
        <f aca="false">IF(AS$27&lt;=$F$6,IFERROR(_xlfn.HYPGEOM.DIST(AS$27,$F$5,ROUND(B44/100*$F$7,0),$F$7,0),0),0)</f>
        <v>0</v>
      </c>
      <c r="AT44" s="18" t="n">
        <f aca="false">IF(AT$27&lt;=$F$6,IFERROR(_xlfn.HYPGEOM.DIST(AT$27,$F$5,ROUND(B44/100*$F$7,0),$F$7,0),0),0)</f>
        <v>0</v>
      </c>
      <c r="AU44" s="18" t="n">
        <f aca="false">IF(AU$27&lt;=$F$6,IFERROR(_xlfn.HYPGEOM.DIST(AU$27,$F$5,ROUND(B44/100*$F$7,0),$F$7,0),0),0)</f>
        <v>0</v>
      </c>
      <c r="AV44" s="18" t="n">
        <f aca="false">IF(AV$27&lt;=$F$6,IFERROR(_xlfn.HYPGEOM.DIST(AV$27,$F$5,ROUND(B44/100*$F$7,0),$F$7,0),0),0)</f>
        <v>0</v>
      </c>
      <c r="AW44" s="18" t="n">
        <f aca="false">IF(AW$27&lt;=$F$6,IFERROR(_xlfn.HYPGEOM.DIST(AW$27,$F$5,ROUND(B44/100*$F$7,0),$F$7,0),0),0)</f>
        <v>0</v>
      </c>
      <c r="AX44" s="18" t="n">
        <f aca="false">IF(AX$27&lt;=$F$6,IFERROR(_xlfn.HYPGEOM.DIST(AX$27,$F$5,ROUND(B44/100*$F$7,0),$F$7,0),0),0)</f>
        <v>0</v>
      </c>
      <c r="AY44" s="18" t="n">
        <f aca="false">IF(AY$27&lt;=$F$6,IFERROR(_xlfn.HYPGEOM.DIST(AY$27,$F$5,ROUND(B44/100*$F$7,0),$F$7,0),0),0)</f>
        <v>0</v>
      </c>
      <c r="AZ44" s="18" t="n">
        <f aca="false">IF(AZ$27&lt;=$F$6,IFERROR(_xlfn.HYPGEOM.DIST(AZ$27,$F$5,ROUND(B44/100*$F$7,0),$F$7,0),0),0)</f>
        <v>0</v>
      </c>
      <c r="BA44" s="18" t="n">
        <f aca="false">IF(BA$27&lt;=$F$6,IFERROR(_xlfn.HYPGEOM.DIST(BA$27,$F$5,ROUND(B44/100*$F$7,0),$F$7,0),0),0)</f>
        <v>0</v>
      </c>
      <c r="BB44" s="18" t="n">
        <f aca="false">IF(BB$27&lt;=$F$6,IFERROR(_xlfn.HYPGEOM.DIST(BB$27,$F$5,ROUND(B44/100*$F$7,0),$F$7,0),0),0)</f>
        <v>0</v>
      </c>
      <c r="BC44" s="18" t="n">
        <f aca="false">IF(BC$27&lt;=$F$6,IFERROR(_xlfn.HYPGEOM.DIST(BC$27,$F$5,ROUND(B44/100*$F$7,0),$F$7,0),0),0)</f>
        <v>0</v>
      </c>
    </row>
    <row r="45" customFormat="false" ht="15" hidden="false" customHeight="false" outlineLevel="0" collapsed="false">
      <c r="B45" s="39" t="n">
        <f aca="false">$C$11*17/40</f>
        <v>4.25</v>
      </c>
      <c r="C45" s="40" t="n">
        <f aca="false">IF(ISNUMBER($F$5),IF($C$6="Binomial",BINOMDIST($F$6,$F$5,B45/100,TRUE()),SUM(AD45:BC45)),"")</f>
        <v>0.38136734123441</v>
      </c>
      <c r="D45" s="39" t="n">
        <f aca="false">IF(ISNUMBER(C45),C45*B45*MAX(0,$F$7-$F$5)/$F$7,"")</f>
        <v>1.52819341737503</v>
      </c>
      <c r="E45" s="41" t="n">
        <f aca="false">IF(ISNUMBER(C45),$F$5+(1-C45)*MAX(0,$F$7-$F$5),"")</f>
        <v>2241.48777392645</v>
      </c>
      <c r="AD45" s="18" t="n">
        <f aca="false">IF(AD$27&lt;=$F$6,IFERROR(_xlfn.HYPGEOM.DIST(AD$27,$F$5,ROUND(B45/100*$F$7,0),$F$7,0),0),0)</f>
        <v>0.000127944478088859</v>
      </c>
      <c r="AE45" s="18" t="n">
        <f aca="false">IF(AE$27&lt;=$F$6,IFERROR(_xlfn.HYPGEOM.DIST(AE$27,$F$5,ROUND(B45/100*$F$7,0),$F$7,0),0),0)</f>
        <v>0.00120962736264213</v>
      </c>
      <c r="AF45" s="18" t="n">
        <f aca="false">IF(AF$27&lt;=$F$6,IFERROR(_xlfn.HYPGEOM.DIST(AF$27,$F$5,ROUND(B45/100*$F$7,0),$F$7,0),0),0)</f>
        <v>0.0056495314120736</v>
      </c>
      <c r="AG45" s="18" t="n">
        <f aca="false">IF(AG$27&lt;=$F$6,IFERROR(_xlfn.HYPGEOM.DIST(AG$27,$F$5,ROUND(B45/100*$F$7,0),$F$7,0),0),0)</f>
        <v>0.0173784888268669</v>
      </c>
      <c r="AH45" s="18" t="n">
        <f aca="false">IF(AH$27&lt;=$F$6,IFERROR(_xlfn.HYPGEOM.DIST(AH$27,$F$5,ROUND(B45/100*$F$7,0),$F$7,0),0),0)</f>
        <v>0.0396069806369528</v>
      </c>
      <c r="AI45" s="18" t="n">
        <f aca="false">IF(AI$27&lt;=$F$6,IFERROR(_xlfn.HYPGEOM.DIST(AI$27,$F$5,ROUND(B45/100*$F$7,0),$F$7,0),0),0)</f>
        <v>0.0713327243157287</v>
      </c>
      <c r="AJ45" s="18" t="n">
        <f aca="false">IF(AJ$27&lt;=$F$6,IFERROR(_xlfn.HYPGEOM.DIST(AJ$27,$F$5,ROUND(B45/100*$F$7,0),$F$7,0),0),0)</f>
        <v>0.105745058535828</v>
      </c>
      <c r="AK45" s="18" t="n">
        <f aca="false">IF(AK$27&lt;=$F$6,IFERROR(_xlfn.HYPGEOM.DIST(AK$27,$F$5,ROUND(B45/100*$F$7,0),$F$7,0),0),0)</f>
        <v>0.13270512141052</v>
      </c>
      <c r="AL45" s="18" t="n">
        <f aca="false">IF(AL$27&lt;=$F$6,IFERROR(_xlfn.HYPGEOM.DIST(AL$27,$F$5,ROUND(B45/100*$F$7,0),$F$7,0),0),0)</f>
        <v>0</v>
      </c>
      <c r="AM45" s="18" t="n">
        <f aca="false">IF(AM$27&lt;=$F$6,IFERROR(_xlfn.HYPGEOM.DIST(AM$27,$F$5,ROUND(B45/100*$F$7,0),$F$7,0),0),0)</f>
        <v>0</v>
      </c>
      <c r="AN45" s="18" t="n">
        <f aca="false">IF(AN$27&lt;=$F$6,IFERROR(_xlfn.HYPGEOM.DIST(AN$27,$F$5,ROUND(B45/100*$F$7,0),$F$7,0),0),0)</f>
        <v>0</v>
      </c>
      <c r="AO45" s="18" t="n">
        <f aca="false">IF(AO$27&lt;=$F$6,IFERROR(_xlfn.HYPGEOM.DIST(AO$27,$F$5,ROUND(B45/100*$F$7,0),$F$7,0),0),0)</f>
        <v>0</v>
      </c>
      <c r="AP45" s="18" t="n">
        <f aca="false">IF(AP$27&lt;=$F$6,IFERROR(_xlfn.HYPGEOM.DIST(AP$27,$F$5,ROUND(B45/100*$F$7,0),$F$7,0),0),0)</f>
        <v>0</v>
      </c>
      <c r="AQ45" s="18" t="n">
        <f aca="false">IF(AQ$27&lt;=$F$6,IFERROR(_xlfn.HYPGEOM.DIST(AQ$27,$F$5,ROUND(B45/100*$F$7,0),$F$7,0),0),0)</f>
        <v>0</v>
      </c>
      <c r="AR45" s="18" t="n">
        <f aca="false">IF(AR$27&lt;=$F$6,IFERROR(_xlfn.HYPGEOM.DIST(AR$27,$F$5,ROUND(B45/100*$F$7,0),$F$7,0),0),0)</f>
        <v>0</v>
      </c>
      <c r="AS45" s="18" t="n">
        <f aca="false">IF(AS$27&lt;=$F$6,IFERROR(_xlfn.HYPGEOM.DIST(AS$27,$F$5,ROUND(B45/100*$F$7,0),$F$7,0),0),0)</f>
        <v>0</v>
      </c>
      <c r="AT45" s="18" t="n">
        <f aca="false">IF(AT$27&lt;=$F$6,IFERROR(_xlfn.HYPGEOM.DIST(AT$27,$F$5,ROUND(B45/100*$F$7,0),$F$7,0),0),0)</f>
        <v>0</v>
      </c>
      <c r="AU45" s="18" t="n">
        <f aca="false">IF(AU$27&lt;=$F$6,IFERROR(_xlfn.HYPGEOM.DIST(AU$27,$F$5,ROUND(B45/100*$F$7,0),$F$7,0),0),0)</f>
        <v>0</v>
      </c>
      <c r="AV45" s="18" t="n">
        <f aca="false">IF(AV$27&lt;=$F$6,IFERROR(_xlfn.HYPGEOM.DIST(AV$27,$F$5,ROUND(B45/100*$F$7,0),$F$7,0),0),0)</f>
        <v>0</v>
      </c>
      <c r="AW45" s="18" t="n">
        <f aca="false">IF(AW$27&lt;=$F$6,IFERROR(_xlfn.HYPGEOM.DIST(AW$27,$F$5,ROUND(B45/100*$F$7,0),$F$7,0),0),0)</f>
        <v>0</v>
      </c>
      <c r="AX45" s="18" t="n">
        <f aca="false">IF(AX$27&lt;=$F$6,IFERROR(_xlfn.HYPGEOM.DIST(AX$27,$F$5,ROUND(B45/100*$F$7,0),$F$7,0),0),0)</f>
        <v>0</v>
      </c>
      <c r="AY45" s="18" t="n">
        <f aca="false">IF(AY$27&lt;=$F$6,IFERROR(_xlfn.HYPGEOM.DIST(AY$27,$F$5,ROUND(B45/100*$F$7,0),$F$7,0),0),0)</f>
        <v>0</v>
      </c>
      <c r="AZ45" s="18" t="n">
        <f aca="false">IF(AZ$27&lt;=$F$6,IFERROR(_xlfn.HYPGEOM.DIST(AZ$27,$F$5,ROUND(B45/100*$F$7,0),$F$7,0),0),0)</f>
        <v>0</v>
      </c>
      <c r="BA45" s="18" t="n">
        <f aca="false">IF(BA$27&lt;=$F$6,IFERROR(_xlfn.HYPGEOM.DIST(BA$27,$F$5,ROUND(B45/100*$F$7,0),$F$7,0),0),0)</f>
        <v>0</v>
      </c>
      <c r="BB45" s="18" t="n">
        <f aca="false">IF(BB$27&lt;=$F$6,IFERROR(_xlfn.HYPGEOM.DIST(BB$27,$F$5,ROUND(B45/100*$F$7,0),$F$7,0),0),0)</f>
        <v>0</v>
      </c>
      <c r="BC45" s="18" t="n">
        <f aca="false">IF(BC$27&lt;=$F$6,IFERROR(_xlfn.HYPGEOM.DIST(BC$27,$F$5,ROUND(B45/100*$F$7,0),$F$7,0),0),0)</f>
        <v>0</v>
      </c>
    </row>
    <row r="46" customFormat="false" ht="15" hidden="false" customHeight="false" outlineLevel="0" collapsed="false">
      <c r="B46" s="39" t="n">
        <f aca="false">$C$11*18/40</f>
        <v>4.5</v>
      </c>
      <c r="C46" s="40" t="n">
        <f aca="false">IF(ISNUMBER($F$5),IF($C$6="Binomial",BINOMDIST($F$6,$F$5,B46/100,TRUE()),SUM(AD46:BC46)),"")</f>
        <v>0.31849081226059</v>
      </c>
      <c r="D46" s="39" t="n">
        <f aca="false">IF(ISNUMBER(C46),C46*B46*MAX(0,$F$7-$F$5)/$F$7,"")</f>
        <v>1.35131101773422</v>
      </c>
      <c r="E46" s="41" t="n">
        <f aca="false">IF(ISNUMBER(C46),$F$5+(1-C46)*MAX(0,$F$7-$F$5),"")</f>
        <v>2448.98031954005</v>
      </c>
      <c r="AD46" s="18" t="n">
        <f aca="false">IF(AD$27&lt;=$F$6,IFERROR(_xlfn.HYPGEOM.DIST(AD$27,$F$5,ROUND(B46/100*$F$7,0),$F$7,0),0),0)</f>
        <v>7.34836414660395E-005</v>
      </c>
      <c r="AE46" s="18" t="n">
        <f aca="false">IF(AE$27&lt;=$F$6,IFERROR(_xlfn.HYPGEOM.DIST(AE$27,$F$5,ROUND(B46/100*$F$7,0),$F$7,0),0),0)</f>
        <v>0.000738811030966226</v>
      </c>
      <c r="AF46" s="18" t="n">
        <f aca="false">IF(AF$27&lt;=$F$6,IFERROR(_xlfn.HYPGEOM.DIST(AF$27,$F$5,ROUND(B46/100*$F$7,0),$F$7,0),0),0)</f>
        <v>0.00367090856241695</v>
      </c>
      <c r="AG46" s="18" t="n">
        <f aca="false">IF(AG$27&lt;=$F$6,IFERROR(_xlfn.HYPGEOM.DIST(AG$27,$F$5,ROUND(B46/100*$F$7,0),$F$7,0),0),0)</f>
        <v>0.0120177025623672</v>
      </c>
      <c r="AH46" s="18" t="n">
        <f aca="false">IF(AH$27&lt;=$F$6,IFERROR(_xlfn.HYPGEOM.DIST(AH$27,$F$5,ROUND(B46/100*$F$7,0),$F$7,0),0),0)</f>
        <v>0.0291608826876894</v>
      </c>
      <c r="AI46" s="18" t="n">
        <f aca="false">IF(AI$27&lt;=$F$6,IFERROR(_xlfn.HYPGEOM.DIST(AI$27,$F$5,ROUND(B46/100*$F$7,0),$F$7,0),0),0)</f>
        <v>0.0559384863708431</v>
      </c>
      <c r="AJ46" s="18" t="n">
        <f aca="false">IF(AJ$27&lt;=$F$6,IFERROR(_xlfn.HYPGEOM.DIST(AJ$27,$F$5,ROUND(B46/100*$F$7,0),$F$7,0),0),0)</f>
        <v>0.0883589972932076</v>
      </c>
      <c r="AK46" s="18" t="n">
        <f aca="false">IF(AK$27&lt;=$F$6,IFERROR(_xlfn.HYPGEOM.DIST(AK$27,$F$5,ROUND(B46/100*$F$7,0),$F$7,0),0),0)</f>
        <v>0.118202155431752</v>
      </c>
      <c r="AL46" s="18" t="n">
        <f aca="false">IF(AL$27&lt;=$F$6,IFERROR(_xlfn.HYPGEOM.DIST(AL$27,$F$5,ROUND(B46/100*$F$7,0),$F$7,0),0),0)</f>
        <v>0</v>
      </c>
      <c r="AM46" s="18" t="n">
        <f aca="false">IF(AM$27&lt;=$F$6,IFERROR(_xlfn.HYPGEOM.DIST(AM$27,$F$5,ROUND(B46/100*$F$7,0),$F$7,0),0),0)</f>
        <v>0</v>
      </c>
      <c r="AN46" s="18" t="n">
        <f aca="false">IF(AN$27&lt;=$F$6,IFERROR(_xlfn.HYPGEOM.DIST(AN$27,$F$5,ROUND(B46/100*$F$7,0),$F$7,0),0),0)</f>
        <v>0</v>
      </c>
      <c r="AO46" s="18" t="n">
        <f aca="false">IF(AO$27&lt;=$F$6,IFERROR(_xlfn.HYPGEOM.DIST(AO$27,$F$5,ROUND(B46/100*$F$7,0),$F$7,0),0),0)</f>
        <v>0</v>
      </c>
      <c r="AP46" s="18" t="n">
        <f aca="false">IF(AP$27&lt;=$F$6,IFERROR(_xlfn.HYPGEOM.DIST(AP$27,$F$5,ROUND(B46/100*$F$7,0),$F$7,0),0),0)</f>
        <v>0</v>
      </c>
      <c r="AQ46" s="18" t="n">
        <f aca="false">IF(AQ$27&lt;=$F$6,IFERROR(_xlfn.HYPGEOM.DIST(AQ$27,$F$5,ROUND(B46/100*$F$7,0),$F$7,0),0),0)</f>
        <v>0</v>
      </c>
      <c r="AR46" s="18" t="n">
        <f aca="false">IF(AR$27&lt;=$F$6,IFERROR(_xlfn.HYPGEOM.DIST(AR$27,$F$5,ROUND(B46/100*$F$7,0),$F$7,0),0),0)</f>
        <v>0</v>
      </c>
      <c r="AS46" s="18" t="n">
        <f aca="false">IF(AS$27&lt;=$F$6,IFERROR(_xlfn.HYPGEOM.DIST(AS$27,$F$5,ROUND(B46/100*$F$7,0),$F$7,0),0),0)</f>
        <v>0</v>
      </c>
      <c r="AT46" s="18" t="n">
        <f aca="false">IF(AT$27&lt;=$F$6,IFERROR(_xlfn.HYPGEOM.DIST(AT$27,$F$5,ROUND(B46/100*$F$7,0),$F$7,0),0),0)</f>
        <v>0</v>
      </c>
      <c r="AU46" s="18" t="n">
        <f aca="false">IF(AU$27&lt;=$F$6,IFERROR(_xlfn.HYPGEOM.DIST(AU$27,$F$5,ROUND(B46/100*$F$7,0),$F$7,0),0),0)</f>
        <v>0</v>
      </c>
      <c r="AV46" s="18" t="n">
        <f aca="false">IF(AV$27&lt;=$F$6,IFERROR(_xlfn.HYPGEOM.DIST(AV$27,$F$5,ROUND(B46/100*$F$7,0),$F$7,0),0),0)</f>
        <v>0</v>
      </c>
      <c r="AW46" s="18" t="n">
        <f aca="false">IF(AW$27&lt;=$F$6,IFERROR(_xlfn.HYPGEOM.DIST(AW$27,$F$5,ROUND(B46/100*$F$7,0),$F$7,0),0),0)</f>
        <v>0</v>
      </c>
      <c r="AX46" s="18" t="n">
        <f aca="false">IF(AX$27&lt;=$F$6,IFERROR(_xlfn.HYPGEOM.DIST(AX$27,$F$5,ROUND(B46/100*$F$7,0),$F$7,0),0),0)</f>
        <v>0</v>
      </c>
      <c r="AY46" s="18" t="n">
        <f aca="false">IF(AY$27&lt;=$F$6,IFERROR(_xlfn.HYPGEOM.DIST(AY$27,$F$5,ROUND(B46/100*$F$7,0),$F$7,0),0),0)</f>
        <v>0</v>
      </c>
      <c r="AZ46" s="18" t="n">
        <f aca="false">IF(AZ$27&lt;=$F$6,IFERROR(_xlfn.HYPGEOM.DIST(AZ$27,$F$5,ROUND(B46/100*$F$7,0),$F$7,0),0),0)</f>
        <v>0</v>
      </c>
      <c r="BA46" s="18" t="n">
        <f aca="false">IF(BA$27&lt;=$F$6,IFERROR(_xlfn.HYPGEOM.DIST(BA$27,$F$5,ROUND(B46/100*$F$7,0),$F$7,0),0),0)</f>
        <v>0</v>
      </c>
      <c r="BB46" s="18" t="n">
        <f aca="false">IF(BB$27&lt;=$F$6,IFERROR(_xlfn.HYPGEOM.DIST(BB$27,$F$5,ROUND(B46/100*$F$7,0),$F$7,0),0),0)</f>
        <v>0</v>
      </c>
      <c r="BC46" s="18" t="n">
        <f aca="false">IF(BC$27&lt;=$F$6,IFERROR(_xlfn.HYPGEOM.DIST(BC$27,$F$5,ROUND(B46/100*$F$7,0),$F$7,0),0),0)</f>
        <v>0</v>
      </c>
    </row>
    <row r="47" customFormat="false" ht="15" hidden="false" customHeight="false" outlineLevel="0" collapsed="false">
      <c r="B47" s="39" t="n">
        <f aca="false">$C$11*19/40</f>
        <v>4.75</v>
      </c>
      <c r="C47" s="40" t="n">
        <f aca="false">IF(ISNUMBER($F$5),IF($C$6="Binomial",BINOMDIST($F$6,$F$5,B47/100,TRUE()),SUM(AD47:BC47)),"")</f>
        <v>0.26235015373489</v>
      </c>
      <c r="D47" s="39" t="n">
        <f aca="false">IF(ISNUMBER(C47),C47*B47*MAX(0,$F$7-$F$5)/$F$7,"")</f>
        <v>1.1749539027984</v>
      </c>
      <c r="E47" s="41" t="n">
        <f aca="false">IF(ISNUMBER(C47),$F$5+(1-C47)*MAX(0,$F$7-$F$5),"")</f>
        <v>2634.24449267486</v>
      </c>
      <c r="AD47" s="18" t="n">
        <f aca="false">IF(AD$27&lt;=$F$6,IFERROR(_xlfn.HYPGEOM.DIST(AD$27,$F$5,ROUND(B47/100*$F$7,0),$F$7,0),0),0)</f>
        <v>4.48287450502974E-005</v>
      </c>
      <c r="AE47" s="18" t="n">
        <f aca="false">IF(AE$27&lt;=$F$6,IFERROR(_xlfn.HYPGEOM.DIST(AE$27,$F$5,ROUND(B47/100*$F$7,0),$F$7,0),0),0)</f>
        <v>0.000474741414886722</v>
      </c>
      <c r="AF47" s="18" t="n">
        <f aca="false">IF(AF$27&lt;=$F$6,IFERROR(_xlfn.HYPGEOM.DIST(AF$27,$F$5,ROUND(B47/100*$F$7,0),$F$7,0),0),0)</f>
        <v>0.00248535305449705</v>
      </c>
      <c r="AG47" s="18" t="n">
        <f aca="false">IF(AG$27&lt;=$F$6,IFERROR(_xlfn.HYPGEOM.DIST(AG$27,$F$5,ROUND(B47/100*$F$7,0),$F$7,0),0),0)</f>
        <v>0.00857553760340328</v>
      </c>
      <c r="AH47" s="18" t="n">
        <f aca="false">IF(AH$27&lt;=$F$6,IFERROR(_xlfn.HYPGEOM.DIST(AH$27,$F$5,ROUND(B47/100*$F$7,0),$F$7,0),0),0)</f>
        <v>0.021938263860969</v>
      </c>
      <c r="AI47" s="18" t="n">
        <f aca="false">IF(AI$27&lt;=$F$6,IFERROR(_xlfn.HYPGEOM.DIST(AI$27,$F$5,ROUND(B47/100*$F$7,0),$F$7,0),0),0)</f>
        <v>0.0443825265443445</v>
      </c>
      <c r="AJ47" s="18" t="n">
        <f aca="false">IF(AJ$27&lt;=$F$6,IFERROR(_xlfn.HYPGEOM.DIST(AJ$27,$F$5,ROUND(B47/100*$F$7,0),$F$7,0),0),0)</f>
        <v>0.0739590987717461</v>
      </c>
      <c r="AK47" s="18" t="n">
        <f aca="false">IF(AK$27&lt;=$F$6,IFERROR(_xlfn.HYPGEOM.DIST(AK$27,$F$5,ROUND(B47/100*$F$7,0),$F$7,0),0),0)</f>
        <v>0.104411262376632</v>
      </c>
      <c r="AL47" s="18" t="n">
        <f aca="false">IF(AL$27&lt;=$F$6,IFERROR(_xlfn.HYPGEOM.DIST(AL$27,$F$5,ROUND(B47/100*$F$7,0),$F$7,0),0),0)</f>
        <v>0</v>
      </c>
      <c r="AM47" s="18" t="n">
        <f aca="false">IF(AM$27&lt;=$F$6,IFERROR(_xlfn.HYPGEOM.DIST(AM$27,$F$5,ROUND(B47/100*$F$7,0),$F$7,0),0),0)</f>
        <v>0</v>
      </c>
      <c r="AN47" s="18" t="n">
        <f aca="false">IF(AN$27&lt;=$F$6,IFERROR(_xlfn.HYPGEOM.DIST(AN$27,$F$5,ROUND(B47/100*$F$7,0),$F$7,0),0),0)</f>
        <v>0</v>
      </c>
      <c r="AO47" s="18" t="n">
        <f aca="false">IF(AO$27&lt;=$F$6,IFERROR(_xlfn.HYPGEOM.DIST(AO$27,$F$5,ROUND(B47/100*$F$7,0),$F$7,0),0),0)</f>
        <v>0</v>
      </c>
      <c r="AP47" s="18" t="n">
        <f aca="false">IF(AP$27&lt;=$F$6,IFERROR(_xlfn.HYPGEOM.DIST(AP$27,$F$5,ROUND(B47/100*$F$7,0),$F$7,0),0),0)</f>
        <v>0</v>
      </c>
      <c r="AQ47" s="18" t="n">
        <f aca="false">IF(AQ$27&lt;=$F$6,IFERROR(_xlfn.HYPGEOM.DIST(AQ$27,$F$5,ROUND(B47/100*$F$7,0),$F$7,0),0),0)</f>
        <v>0</v>
      </c>
      <c r="AR47" s="18" t="n">
        <f aca="false">IF(AR$27&lt;=$F$6,IFERROR(_xlfn.HYPGEOM.DIST(AR$27,$F$5,ROUND(B47/100*$F$7,0),$F$7,0),0),0)</f>
        <v>0</v>
      </c>
      <c r="AS47" s="18" t="n">
        <f aca="false">IF(AS$27&lt;=$F$6,IFERROR(_xlfn.HYPGEOM.DIST(AS$27,$F$5,ROUND(B47/100*$F$7,0),$F$7,0),0),0)</f>
        <v>0</v>
      </c>
      <c r="AT47" s="18" t="n">
        <f aca="false">IF(AT$27&lt;=$F$6,IFERROR(_xlfn.HYPGEOM.DIST(AT$27,$F$5,ROUND(B47/100*$F$7,0),$F$7,0),0),0)</f>
        <v>0</v>
      </c>
      <c r="AU47" s="18" t="n">
        <f aca="false">IF(AU$27&lt;=$F$6,IFERROR(_xlfn.HYPGEOM.DIST(AU$27,$F$5,ROUND(B47/100*$F$7,0),$F$7,0),0),0)</f>
        <v>0</v>
      </c>
      <c r="AV47" s="18" t="n">
        <f aca="false">IF(AV$27&lt;=$F$6,IFERROR(_xlfn.HYPGEOM.DIST(AV$27,$F$5,ROUND(B47/100*$F$7,0),$F$7,0),0),0)</f>
        <v>0</v>
      </c>
      <c r="AW47" s="18" t="n">
        <f aca="false">IF(AW$27&lt;=$F$6,IFERROR(_xlfn.HYPGEOM.DIST(AW$27,$F$5,ROUND(B47/100*$F$7,0),$F$7,0),0),0)</f>
        <v>0</v>
      </c>
      <c r="AX47" s="18" t="n">
        <f aca="false">IF(AX$27&lt;=$F$6,IFERROR(_xlfn.HYPGEOM.DIST(AX$27,$F$5,ROUND(B47/100*$F$7,0),$F$7,0),0),0)</f>
        <v>0</v>
      </c>
      <c r="AY47" s="18" t="n">
        <f aca="false">IF(AY$27&lt;=$F$6,IFERROR(_xlfn.HYPGEOM.DIST(AY$27,$F$5,ROUND(B47/100*$F$7,0),$F$7,0),0),0)</f>
        <v>0</v>
      </c>
      <c r="AZ47" s="18" t="n">
        <f aca="false">IF(AZ$27&lt;=$F$6,IFERROR(_xlfn.HYPGEOM.DIST(AZ$27,$F$5,ROUND(B47/100*$F$7,0),$F$7,0),0),0)</f>
        <v>0</v>
      </c>
      <c r="BA47" s="18" t="n">
        <f aca="false">IF(BA$27&lt;=$F$6,IFERROR(_xlfn.HYPGEOM.DIST(BA$27,$F$5,ROUND(B47/100*$F$7,0),$F$7,0),0),0)</f>
        <v>0</v>
      </c>
      <c r="BB47" s="18" t="n">
        <f aca="false">IF(BB$27&lt;=$F$6,IFERROR(_xlfn.HYPGEOM.DIST(BB$27,$F$5,ROUND(B47/100*$F$7,0),$F$7,0),0),0)</f>
        <v>0</v>
      </c>
      <c r="BC47" s="18" t="n">
        <f aca="false">IF(BC$27&lt;=$F$6,IFERROR(_xlfn.HYPGEOM.DIST(BC$27,$F$5,ROUND(B47/100*$F$7,0),$F$7,0),0),0)</f>
        <v>0</v>
      </c>
    </row>
    <row r="48" customFormat="false" ht="15" hidden="false" customHeight="false" outlineLevel="0" collapsed="false">
      <c r="B48" s="39" t="n">
        <f aca="false">$C$11*20/40</f>
        <v>5</v>
      </c>
      <c r="C48" s="40" t="n">
        <f aca="false">IF(ISNUMBER($F$5),IF($C$6="Binomial",BINOMDIST($F$6,$F$5,B48/100,TRUE()),SUM(AD48:BC48)),"")</f>
        <v>0.213304702784703</v>
      </c>
      <c r="D48" s="39" t="n">
        <f aca="false">IF(ISNUMBER(C48),C48*B48*MAX(0,$F$7-$F$5)/$F$7,"")</f>
        <v>1.00557931312789</v>
      </c>
      <c r="E48" s="41" t="n">
        <f aca="false">IF(ISNUMBER(C48),$F$5+(1-C48)*MAX(0,$F$7-$F$5),"")</f>
        <v>2796.09448081048</v>
      </c>
      <c r="AD48" s="18" t="n">
        <f aca="false">IF(AD$27&lt;=$F$6,IFERROR(_xlfn.HYPGEOM.DIST(AD$27,$F$5,ROUND(B48/100*$F$7,0),$F$7,0),0),0)</f>
        <v>2.56718615948022E-005</v>
      </c>
      <c r="AE48" s="18" t="n">
        <f aca="false">IF(AE$27&lt;=$F$6,IFERROR(_xlfn.HYPGEOM.DIST(AE$27,$F$5,ROUND(B48/100*$F$7,0),$F$7,0),0),0)</f>
        <v>0.000287432871342954</v>
      </c>
      <c r="AF48" s="18" t="n">
        <f aca="false">IF(AF$27&lt;=$F$6,IFERROR(_xlfn.HYPGEOM.DIST(AF$27,$F$5,ROUND(B48/100*$F$7,0),$F$7,0),0),0)</f>
        <v>0.00159140559691736</v>
      </c>
      <c r="AG48" s="18" t="n">
        <f aca="false">IF(AG$27&lt;=$F$6,IFERROR(_xlfn.HYPGEOM.DIST(AG$27,$F$5,ROUND(B48/100*$F$7,0),$F$7,0),0),0)</f>
        <v>0.00580903743785242</v>
      </c>
      <c r="AH48" s="18" t="n">
        <f aca="false">IF(AH$27&lt;=$F$6,IFERROR(_xlfn.HYPGEOM.DIST(AH$27,$F$5,ROUND(B48/100*$F$7,0),$F$7,0),0),0)</f>
        <v>0.0157265439872317</v>
      </c>
      <c r="AI48" s="18" t="n">
        <f aca="false">IF(AI$27&lt;=$F$6,IFERROR(_xlfn.HYPGEOM.DIST(AI$27,$F$5,ROUND(B48/100*$F$7,0),$F$7,0),0),0)</f>
        <v>0.0336799264074157</v>
      </c>
      <c r="AJ48" s="18" t="n">
        <f aca="false">IF(AJ$27&lt;=$F$6,IFERROR(_xlfn.HYPGEOM.DIST(AJ$27,$F$5,ROUND(B48/100*$F$7,0),$F$7,0),0),0)</f>
        <v>0.0594320004474519</v>
      </c>
      <c r="AK48" s="18" t="n">
        <f aca="false">IF(AK$27&lt;=$F$6,IFERROR(_xlfn.HYPGEOM.DIST(AK$27,$F$5,ROUND(B48/100*$F$7,0),$F$7,0),0),0)</f>
        <v>0.0888769187497791</v>
      </c>
      <c r="AL48" s="18" t="n">
        <f aca="false">IF(AL$27&lt;=$F$6,IFERROR(_xlfn.HYPGEOM.DIST(AL$27,$F$5,ROUND(B48/100*$F$7,0),$F$7,0),0),0)</f>
        <v>0</v>
      </c>
      <c r="AM48" s="18" t="n">
        <f aca="false">IF(AM$27&lt;=$F$6,IFERROR(_xlfn.HYPGEOM.DIST(AM$27,$F$5,ROUND(B48/100*$F$7,0),$F$7,0),0),0)</f>
        <v>0</v>
      </c>
      <c r="AN48" s="18" t="n">
        <f aca="false">IF(AN$27&lt;=$F$6,IFERROR(_xlfn.HYPGEOM.DIST(AN$27,$F$5,ROUND(B48/100*$F$7,0),$F$7,0),0),0)</f>
        <v>0</v>
      </c>
      <c r="AO48" s="18" t="n">
        <f aca="false">IF(AO$27&lt;=$F$6,IFERROR(_xlfn.HYPGEOM.DIST(AO$27,$F$5,ROUND(B48/100*$F$7,0),$F$7,0),0),0)</f>
        <v>0</v>
      </c>
      <c r="AP48" s="18" t="n">
        <f aca="false">IF(AP$27&lt;=$F$6,IFERROR(_xlfn.HYPGEOM.DIST(AP$27,$F$5,ROUND(B48/100*$F$7,0),$F$7,0),0),0)</f>
        <v>0</v>
      </c>
      <c r="AQ48" s="18" t="n">
        <f aca="false">IF(AQ$27&lt;=$F$6,IFERROR(_xlfn.HYPGEOM.DIST(AQ$27,$F$5,ROUND(B48/100*$F$7,0),$F$7,0),0),0)</f>
        <v>0</v>
      </c>
      <c r="AR48" s="18" t="n">
        <f aca="false">IF(AR$27&lt;=$F$6,IFERROR(_xlfn.HYPGEOM.DIST(AR$27,$F$5,ROUND(B48/100*$F$7,0),$F$7,0),0),0)</f>
        <v>0</v>
      </c>
      <c r="AS48" s="18" t="n">
        <f aca="false">IF(AS$27&lt;=$F$6,IFERROR(_xlfn.HYPGEOM.DIST(AS$27,$F$5,ROUND(B48/100*$F$7,0),$F$7,0),0),0)</f>
        <v>0</v>
      </c>
      <c r="AT48" s="18" t="n">
        <f aca="false">IF(AT$27&lt;=$F$6,IFERROR(_xlfn.HYPGEOM.DIST(AT$27,$F$5,ROUND(B48/100*$F$7,0),$F$7,0),0),0)</f>
        <v>0</v>
      </c>
      <c r="AU48" s="18" t="n">
        <f aca="false">IF(AU$27&lt;=$F$6,IFERROR(_xlfn.HYPGEOM.DIST(AU$27,$F$5,ROUND(B48/100*$F$7,0),$F$7,0),0),0)</f>
        <v>0</v>
      </c>
      <c r="AV48" s="18" t="n">
        <f aca="false">IF(AV$27&lt;=$F$6,IFERROR(_xlfn.HYPGEOM.DIST(AV$27,$F$5,ROUND(B48/100*$F$7,0),$F$7,0),0),0)</f>
        <v>0</v>
      </c>
      <c r="AW48" s="18" t="n">
        <f aca="false">IF(AW$27&lt;=$F$6,IFERROR(_xlfn.HYPGEOM.DIST(AW$27,$F$5,ROUND(B48/100*$F$7,0),$F$7,0),0),0)</f>
        <v>0</v>
      </c>
      <c r="AX48" s="18" t="n">
        <f aca="false">IF(AX$27&lt;=$F$6,IFERROR(_xlfn.HYPGEOM.DIST(AX$27,$F$5,ROUND(B48/100*$F$7,0),$F$7,0),0),0)</f>
        <v>0</v>
      </c>
      <c r="AY48" s="18" t="n">
        <f aca="false">IF(AY$27&lt;=$F$6,IFERROR(_xlfn.HYPGEOM.DIST(AY$27,$F$5,ROUND(B48/100*$F$7,0),$F$7,0),0),0)</f>
        <v>0</v>
      </c>
      <c r="AZ48" s="18" t="n">
        <f aca="false">IF(AZ$27&lt;=$F$6,IFERROR(_xlfn.HYPGEOM.DIST(AZ$27,$F$5,ROUND(B48/100*$F$7,0),$F$7,0),0),0)</f>
        <v>0</v>
      </c>
      <c r="BA48" s="18" t="n">
        <f aca="false">IF(BA$27&lt;=$F$6,IFERROR(_xlfn.HYPGEOM.DIST(BA$27,$F$5,ROUND(B48/100*$F$7,0),$F$7,0),0),0)</f>
        <v>0</v>
      </c>
      <c r="BB48" s="18" t="n">
        <f aca="false">IF(BB$27&lt;=$F$6,IFERROR(_xlfn.HYPGEOM.DIST(BB$27,$F$5,ROUND(B48/100*$F$7,0),$F$7,0),0),0)</f>
        <v>0</v>
      </c>
      <c r="BC48" s="18" t="n">
        <f aca="false">IF(BC$27&lt;=$F$6,IFERROR(_xlfn.HYPGEOM.DIST(BC$27,$F$5,ROUND(B48/100*$F$7,0),$F$7,0),0),0)</f>
        <v>0</v>
      </c>
    </row>
    <row r="49" customFormat="false" ht="15" hidden="false" customHeight="false" outlineLevel="0" collapsed="false">
      <c r="B49" s="39" t="n">
        <f aca="false">$C$11*21/40</f>
        <v>5.25</v>
      </c>
      <c r="C49" s="40" t="n">
        <f aca="false">IF(ISNUMBER($F$5),IF($C$6="Binomial",BINOMDIST($F$6,$F$5,B49/100,TRUE()),SUM(AD49:BC49)),"")</f>
        <v>0.1712961647733</v>
      </c>
      <c r="D49" s="39" t="n">
        <f aca="false">IF(ISNUMBER(C49),C49*B49*MAX(0,$F$7-$F$5)/$F$7,"")</f>
        <v>0.847916015627833</v>
      </c>
      <c r="E49" s="41" t="n">
        <f aca="false">IF(ISNUMBER(C49),$F$5+(1-C49)*MAX(0,$F$7-$F$5),"")</f>
        <v>2934.72265624811</v>
      </c>
      <c r="AD49" s="18" t="n">
        <f aca="false">IF(AD$27&lt;=$F$6,IFERROR(_xlfn.HYPGEOM.DIST(AD$27,$F$5,ROUND(B49/100*$F$7,0),$F$7,0),0),0)</f>
        <v>1.4678485360137E-005</v>
      </c>
      <c r="AE49" s="18" t="n">
        <f aca="false">IF(AE$27&lt;=$F$6,IFERROR(_xlfn.HYPGEOM.DIST(AE$27,$F$5,ROUND(B49/100*$F$7,0),$F$7,0),0),0)</f>
        <v>0.000173297485162991</v>
      </c>
      <c r="AF49" s="18" t="n">
        <f aca="false">IF(AF$27&lt;=$F$6,IFERROR(_xlfn.HYPGEOM.DIST(AF$27,$F$5,ROUND(B49/100*$F$7,0),$F$7,0),0),0)</f>
        <v>0.00101202285394173</v>
      </c>
      <c r="AG49" s="18" t="n">
        <f aca="false">IF(AG$27&lt;=$F$6,IFERROR(_xlfn.HYPGEOM.DIST(AG$27,$F$5,ROUND(B49/100*$F$7,0),$F$7,0),0),0)</f>
        <v>0.00389753719831615</v>
      </c>
      <c r="AH49" s="18" t="n">
        <f aca="false">IF(AH$27&lt;=$F$6,IFERROR(_xlfn.HYPGEOM.DIST(AH$27,$F$5,ROUND(B49/100*$F$7,0),$F$7,0),0),0)</f>
        <v>0.0111357759519518</v>
      </c>
      <c r="AI49" s="18" t="n">
        <f aca="false">IF(AI$27&lt;=$F$6,IFERROR(_xlfn.HYPGEOM.DIST(AI$27,$F$5,ROUND(B49/100*$F$7,0),$F$7,0),0),0)</f>
        <v>0.0251759164104365</v>
      </c>
      <c r="AJ49" s="18" t="n">
        <f aca="false">IF(AJ$27&lt;=$F$6,IFERROR(_xlfn.HYPGEOM.DIST(AJ$27,$F$5,ROUND(B49/100*$F$7,0),$F$7,0),0),0)</f>
        <v>0.0469125220107989</v>
      </c>
      <c r="AK49" s="18" t="n">
        <f aca="false">IF(AK$27&lt;=$F$6,IFERROR(_xlfn.HYPGEOM.DIST(AK$27,$F$5,ROUND(B49/100*$F$7,0),$F$7,0),0),0)</f>
        <v>0.0741038017509221</v>
      </c>
      <c r="AL49" s="18" t="n">
        <f aca="false">IF(AL$27&lt;=$F$6,IFERROR(_xlfn.HYPGEOM.DIST(AL$27,$F$5,ROUND(B49/100*$F$7,0),$F$7,0),0),0)</f>
        <v>0</v>
      </c>
      <c r="AM49" s="18" t="n">
        <f aca="false">IF(AM$27&lt;=$F$6,IFERROR(_xlfn.HYPGEOM.DIST(AM$27,$F$5,ROUND(B49/100*$F$7,0),$F$7,0),0),0)</f>
        <v>0</v>
      </c>
      <c r="AN49" s="18" t="n">
        <f aca="false">IF(AN$27&lt;=$F$6,IFERROR(_xlfn.HYPGEOM.DIST(AN$27,$F$5,ROUND(B49/100*$F$7,0),$F$7,0),0),0)</f>
        <v>0</v>
      </c>
      <c r="AO49" s="18" t="n">
        <f aca="false">IF(AO$27&lt;=$F$6,IFERROR(_xlfn.HYPGEOM.DIST(AO$27,$F$5,ROUND(B49/100*$F$7,0),$F$7,0),0),0)</f>
        <v>0</v>
      </c>
      <c r="AP49" s="18" t="n">
        <f aca="false">IF(AP$27&lt;=$F$6,IFERROR(_xlfn.HYPGEOM.DIST(AP$27,$F$5,ROUND(B49/100*$F$7,0),$F$7,0),0),0)</f>
        <v>0</v>
      </c>
      <c r="AQ49" s="18" t="n">
        <f aca="false">IF(AQ$27&lt;=$F$6,IFERROR(_xlfn.HYPGEOM.DIST(AQ$27,$F$5,ROUND(B49/100*$F$7,0),$F$7,0),0),0)</f>
        <v>0</v>
      </c>
      <c r="AR49" s="18" t="n">
        <f aca="false">IF(AR$27&lt;=$F$6,IFERROR(_xlfn.HYPGEOM.DIST(AR$27,$F$5,ROUND(B49/100*$F$7,0),$F$7,0),0),0)</f>
        <v>0</v>
      </c>
      <c r="AS49" s="18" t="n">
        <f aca="false">IF(AS$27&lt;=$F$6,IFERROR(_xlfn.HYPGEOM.DIST(AS$27,$F$5,ROUND(B49/100*$F$7,0),$F$7,0),0),0)</f>
        <v>0</v>
      </c>
      <c r="AT49" s="18" t="n">
        <f aca="false">IF(AT$27&lt;=$F$6,IFERROR(_xlfn.HYPGEOM.DIST(AT$27,$F$5,ROUND(B49/100*$F$7,0),$F$7,0),0),0)</f>
        <v>0</v>
      </c>
      <c r="AU49" s="18" t="n">
        <f aca="false">IF(AU$27&lt;=$F$6,IFERROR(_xlfn.HYPGEOM.DIST(AU$27,$F$5,ROUND(B49/100*$F$7,0),$F$7,0),0),0)</f>
        <v>0</v>
      </c>
      <c r="AV49" s="18" t="n">
        <f aca="false">IF(AV$27&lt;=$F$6,IFERROR(_xlfn.HYPGEOM.DIST(AV$27,$F$5,ROUND(B49/100*$F$7,0),$F$7,0),0),0)</f>
        <v>0</v>
      </c>
      <c r="AW49" s="18" t="n">
        <f aca="false">IF(AW$27&lt;=$F$6,IFERROR(_xlfn.HYPGEOM.DIST(AW$27,$F$5,ROUND(B49/100*$F$7,0),$F$7,0),0),0)</f>
        <v>0</v>
      </c>
      <c r="AX49" s="18" t="n">
        <f aca="false">IF(AX$27&lt;=$F$6,IFERROR(_xlfn.HYPGEOM.DIST(AX$27,$F$5,ROUND(B49/100*$F$7,0),$F$7,0),0),0)</f>
        <v>0</v>
      </c>
      <c r="AY49" s="18" t="n">
        <f aca="false">IF(AY$27&lt;=$F$6,IFERROR(_xlfn.HYPGEOM.DIST(AY$27,$F$5,ROUND(B49/100*$F$7,0),$F$7,0),0),0)</f>
        <v>0</v>
      </c>
      <c r="AZ49" s="18" t="n">
        <f aca="false">IF(AZ$27&lt;=$F$6,IFERROR(_xlfn.HYPGEOM.DIST(AZ$27,$F$5,ROUND(B49/100*$F$7,0),$F$7,0),0),0)</f>
        <v>0</v>
      </c>
      <c r="BA49" s="18" t="n">
        <f aca="false">IF(BA$27&lt;=$F$6,IFERROR(_xlfn.HYPGEOM.DIST(BA$27,$F$5,ROUND(B49/100*$F$7,0),$F$7,0),0),0)</f>
        <v>0</v>
      </c>
      <c r="BB49" s="18" t="n">
        <f aca="false">IF(BB$27&lt;=$F$6,IFERROR(_xlfn.HYPGEOM.DIST(BB$27,$F$5,ROUND(B49/100*$F$7,0),$F$7,0),0),0)</f>
        <v>0</v>
      </c>
      <c r="BC49" s="18" t="n">
        <f aca="false">IF(BC$27&lt;=$F$6,IFERROR(_xlfn.HYPGEOM.DIST(BC$27,$F$5,ROUND(B49/100*$F$7,0),$F$7,0),0),0)</f>
        <v>0</v>
      </c>
    </row>
    <row r="50" customFormat="false" ht="15" hidden="false" customHeight="false" outlineLevel="0" collapsed="false">
      <c r="B50" s="39" t="n">
        <f aca="false">$C$11*22/40</f>
        <v>5.5</v>
      </c>
      <c r="C50" s="40" t="n">
        <f aca="false">IF(ISNUMBER($F$5),IF($C$6="Binomial",BINOMDIST($F$6,$F$5,B50/100,TRUE()),SUM(AD50:BC50)),"")</f>
        <v>0.135957293015207</v>
      </c>
      <c r="D50" s="39" t="n">
        <f aca="false">IF(ISNUMBER(C50),C50*B50*MAX(0,$F$7-$F$5)/$F$7,"")</f>
        <v>0.705035676636002</v>
      </c>
      <c r="E50" s="41" t="n">
        <f aca="false">IF(ISNUMBER(C50),$F$5+(1-C50)*MAX(0,$F$7-$F$5),"")</f>
        <v>3051.34093304982</v>
      </c>
      <c r="AD50" s="18" t="n">
        <f aca="false">IF(AD$27&lt;=$F$6,IFERROR(_xlfn.HYPGEOM.DIST(AD$27,$F$5,ROUND(B50/100*$F$7,0),$F$7,0),0),0)</f>
        <v>8.37962199996475E-006</v>
      </c>
      <c r="AE50" s="18" t="n">
        <f aca="false">IF(AE$27&lt;=$F$6,IFERROR(_xlfn.HYPGEOM.DIST(AE$27,$F$5,ROUND(B50/100*$F$7,0),$F$7,0),0),0)</f>
        <v>0.000104071238480901</v>
      </c>
      <c r="AF50" s="18" t="n">
        <f aca="false">IF(AF$27&lt;=$F$6,IFERROR(_xlfn.HYPGEOM.DIST(AF$27,$F$5,ROUND(B50/100*$F$7,0),$F$7,0),0),0)</f>
        <v>0.000639490813746904</v>
      </c>
      <c r="AG50" s="18" t="n">
        <f aca="false">IF(AG$27&lt;=$F$6,IFERROR(_xlfn.HYPGEOM.DIST(AG$27,$F$5,ROUND(B50/100*$F$7,0),$F$7,0),0),0)</f>
        <v>0.00259209684826157</v>
      </c>
      <c r="AH50" s="18" t="n">
        <f aca="false">IF(AH$27&lt;=$F$6,IFERROR(_xlfn.HYPGEOM.DIST(AH$27,$F$5,ROUND(B50/100*$F$7,0),$F$7,0),0),0)</f>
        <v>0.00779670403651804</v>
      </c>
      <c r="AI50" s="18" t="n">
        <f aca="false">IF(AI$27&lt;=$F$6,IFERROR(_xlfn.HYPGEOM.DIST(AI$27,$F$5,ROUND(B50/100*$F$7,0),$F$7,0),0),0)</f>
        <v>0.018561767630384</v>
      </c>
      <c r="AJ50" s="18" t="n">
        <f aca="false">IF(AJ$27&lt;=$F$6,IFERROR(_xlfn.HYPGEOM.DIST(AJ$27,$F$5,ROUND(B50/100*$F$7,0),$F$7,0),0),0)</f>
        <v>0.0364318664380488</v>
      </c>
      <c r="AK50" s="18" t="n">
        <f aca="false">IF(AK$27&lt;=$F$6,IFERROR(_xlfn.HYPGEOM.DIST(AK$27,$F$5,ROUND(B50/100*$F$7,0),$F$7,0),0),0)</f>
        <v>0.060632867723623</v>
      </c>
      <c r="AL50" s="18" t="n">
        <f aca="false">IF(AL$27&lt;=$F$6,IFERROR(_xlfn.HYPGEOM.DIST(AL$27,$F$5,ROUND(B50/100*$F$7,0),$F$7,0),0),0)</f>
        <v>0</v>
      </c>
      <c r="AM50" s="18" t="n">
        <f aca="false">IF(AM$27&lt;=$F$6,IFERROR(_xlfn.HYPGEOM.DIST(AM$27,$F$5,ROUND(B50/100*$F$7,0),$F$7,0),0),0)</f>
        <v>0</v>
      </c>
      <c r="AN50" s="18" t="n">
        <f aca="false">IF(AN$27&lt;=$F$6,IFERROR(_xlfn.HYPGEOM.DIST(AN$27,$F$5,ROUND(B50/100*$F$7,0),$F$7,0),0),0)</f>
        <v>0</v>
      </c>
      <c r="AO50" s="18" t="n">
        <f aca="false">IF(AO$27&lt;=$F$6,IFERROR(_xlfn.HYPGEOM.DIST(AO$27,$F$5,ROUND(B50/100*$F$7,0),$F$7,0),0),0)</f>
        <v>0</v>
      </c>
      <c r="AP50" s="18" t="n">
        <f aca="false">IF(AP$27&lt;=$F$6,IFERROR(_xlfn.HYPGEOM.DIST(AP$27,$F$5,ROUND(B50/100*$F$7,0),$F$7,0),0),0)</f>
        <v>0</v>
      </c>
      <c r="AQ50" s="18" t="n">
        <f aca="false">IF(AQ$27&lt;=$F$6,IFERROR(_xlfn.HYPGEOM.DIST(AQ$27,$F$5,ROUND(B50/100*$F$7,0),$F$7,0),0),0)</f>
        <v>0</v>
      </c>
      <c r="AR50" s="18" t="n">
        <f aca="false">IF(AR$27&lt;=$F$6,IFERROR(_xlfn.HYPGEOM.DIST(AR$27,$F$5,ROUND(B50/100*$F$7,0),$F$7,0),0),0)</f>
        <v>0</v>
      </c>
      <c r="AS50" s="18" t="n">
        <f aca="false">IF(AS$27&lt;=$F$6,IFERROR(_xlfn.HYPGEOM.DIST(AS$27,$F$5,ROUND(B50/100*$F$7,0),$F$7,0),0),0)</f>
        <v>0</v>
      </c>
      <c r="AT50" s="18" t="n">
        <f aca="false">IF(AT$27&lt;=$F$6,IFERROR(_xlfn.HYPGEOM.DIST(AT$27,$F$5,ROUND(B50/100*$F$7,0),$F$7,0),0),0)</f>
        <v>0</v>
      </c>
      <c r="AU50" s="18" t="n">
        <f aca="false">IF(AU$27&lt;=$F$6,IFERROR(_xlfn.HYPGEOM.DIST(AU$27,$F$5,ROUND(B50/100*$F$7,0),$F$7,0),0),0)</f>
        <v>0</v>
      </c>
      <c r="AV50" s="18" t="n">
        <f aca="false">IF(AV$27&lt;=$F$6,IFERROR(_xlfn.HYPGEOM.DIST(AV$27,$F$5,ROUND(B50/100*$F$7,0),$F$7,0),0),0)</f>
        <v>0</v>
      </c>
      <c r="AW50" s="18" t="n">
        <f aca="false">IF(AW$27&lt;=$F$6,IFERROR(_xlfn.HYPGEOM.DIST(AW$27,$F$5,ROUND(B50/100*$F$7,0),$F$7,0),0),0)</f>
        <v>0</v>
      </c>
      <c r="AX50" s="18" t="n">
        <f aca="false">IF(AX$27&lt;=$F$6,IFERROR(_xlfn.HYPGEOM.DIST(AX$27,$F$5,ROUND(B50/100*$F$7,0),$F$7,0),0),0)</f>
        <v>0</v>
      </c>
      <c r="AY50" s="18" t="n">
        <f aca="false">IF(AY$27&lt;=$F$6,IFERROR(_xlfn.HYPGEOM.DIST(AY$27,$F$5,ROUND(B50/100*$F$7,0),$F$7,0),0),0)</f>
        <v>0</v>
      </c>
      <c r="AZ50" s="18" t="n">
        <f aca="false">IF(AZ$27&lt;=$F$6,IFERROR(_xlfn.HYPGEOM.DIST(AZ$27,$F$5,ROUND(B50/100*$F$7,0),$F$7,0),0),0)</f>
        <v>0</v>
      </c>
      <c r="BA50" s="18" t="n">
        <f aca="false">IF(BA$27&lt;=$F$6,IFERROR(_xlfn.HYPGEOM.DIST(BA$27,$F$5,ROUND(B50/100*$F$7,0),$F$7,0),0),0)</f>
        <v>0</v>
      </c>
      <c r="BB50" s="18" t="n">
        <f aca="false">IF(BB$27&lt;=$F$6,IFERROR(_xlfn.HYPGEOM.DIST(BB$27,$F$5,ROUND(B50/100*$F$7,0),$F$7,0),0),0)</f>
        <v>0</v>
      </c>
      <c r="BC50" s="18" t="n">
        <f aca="false">IF(BC$27&lt;=$F$6,IFERROR(_xlfn.HYPGEOM.DIST(BC$27,$F$5,ROUND(B50/100*$F$7,0),$F$7,0),0),0)</f>
        <v>0</v>
      </c>
    </row>
    <row r="51" customFormat="false" ht="15" hidden="false" customHeight="false" outlineLevel="0" collapsed="false">
      <c r="B51" s="39" t="n">
        <f aca="false">$C$11*23/40</f>
        <v>5.75</v>
      </c>
      <c r="C51" s="40" t="n">
        <f aca="false">IF(ISNUMBER($F$5),IF($C$6="Binomial",BINOMDIST($F$6,$F$5,B51/100,TRUE()),SUM(AD51:BC51)),"")</f>
        <v>0.106715833484893</v>
      </c>
      <c r="D51" s="39" t="n">
        <f aca="false">IF(ISNUMBER(C51),C51*B51*MAX(0,$F$7-$F$5)/$F$7,"")</f>
        <v>0.578552268678813</v>
      </c>
      <c r="E51" s="41" t="n">
        <f aca="false">IF(ISNUMBER(C51),$F$5+(1-C51)*MAX(0,$F$7-$F$5),"")</f>
        <v>3147.83774949985</v>
      </c>
      <c r="AD51" s="18" t="n">
        <f aca="false">IF(AD$27&lt;=$F$6,IFERROR(_xlfn.HYPGEOM.DIST(AD$27,$F$5,ROUND(B51/100*$F$7,0),$F$7,0),0),0)</f>
        <v>5.08444818355337E-006</v>
      </c>
      <c r="AE51" s="18" t="n">
        <f aca="false">IF(AE$27&lt;=$F$6,IFERROR(_xlfn.HYPGEOM.DIST(AE$27,$F$5,ROUND(B51/100*$F$7,0),$F$7,0),0),0)</f>
        <v>6.59338119286598E-005</v>
      </c>
      <c r="AF51" s="18" t="n">
        <f aca="false">IF(AF$27&lt;=$F$6,IFERROR(_xlfn.HYPGEOM.DIST(AF$27,$F$5,ROUND(B51/100*$F$7,0),$F$7,0),0),0)</f>
        <v>0.000423116045591851</v>
      </c>
      <c r="AG51" s="18" t="n">
        <f aca="false">IF(AG$27&lt;=$F$6,IFERROR(_xlfn.HYPGEOM.DIST(AG$27,$F$5,ROUND(B51/100*$F$7,0),$F$7,0),0),0)</f>
        <v>0.00179149134197401</v>
      </c>
      <c r="AH51" s="18" t="n">
        <f aca="false">IF(AH$27&lt;=$F$6,IFERROR(_xlfn.HYPGEOM.DIST(AH$27,$F$5,ROUND(B51/100*$F$7,0),$F$7,0),0),0)</f>
        <v>0.00562994773485644</v>
      </c>
      <c r="AI51" s="18" t="n">
        <f aca="false">IF(AI$27&lt;=$F$6,IFERROR(_xlfn.HYPGEOM.DIST(AI$27,$F$5,ROUND(B51/100*$F$7,0),$F$7,0),0),0)</f>
        <v>0.0140066715166415</v>
      </c>
      <c r="AJ51" s="18" t="n">
        <f aca="false">IF(AJ$27&lt;=$F$6,IFERROR(_xlfn.HYPGEOM.DIST(AJ$27,$F$5,ROUND(B51/100*$F$7,0),$F$7,0),0),0)</f>
        <v>0.0287351038843822</v>
      </c>
      <c r="AK51" s="18" t="n">
        <f aca="false">IF(AK$27&lt;=$F$6,IFERROR(_xlfn.HYPGEOM.DIST(AK$27,$F$5,ROUND(B51/100*$F$7,0),$F$7,0),0),0)</f>
        <v>0.0499976533872771</v>
      </c>
      <c r="AL51" s="18" t="n">
        <f aca="false">IF(AL$27&lt;=$F$6,IFERROR(_xlfn.HYPGEOM.DIST(AL$27,$F$5,ROUND(B51/100*$F$7,0),$F$7,0),0),0)</f>
        <v>0</v>
      </c>
      <c r="AM51" s="18" t="n">
        <f aca="false">IF(AM$27&lt;=$F$6,IFERROR(_xlfn.HYPGEOM.DIST(AM$27,$F$5,ROUND(B51/100*$F$7,0),$F$7,0),0),0)</f>
        <v>0</v>
      </c>
      <c r="AN51" s="18" t="n">
        <f aca="false">IF(AN$27&lt;=$F$6,IFERROR(_xlfn.HYPGEOM.DIST(AN$27,$F$5,ROUND(B51/100*$F$7,0),$F$7,0),0),0)</f>
        <v>0</v>
      </c>
      <c r="AO51" s="18" t="n">
        <f aca="false">IF(AO$27&lt;=$F$6,IFERROR(_xlfn.HYPGEOM.DIST(AO$27,$F$5,ROUND(B51/100*$F$7,0),$F$7,0),0),0)</f>
        <v>0</v>
      </c>
      <c r="AP51" s="18" t="n">
        <f aca="false">IF(AP$27&lt;=$F$6,IFERROR(_xlfn.HYPGEOM.DIST(AP$27,$F$5,ROUND(B51/100*$F$7,0),$F$7,0),0),0)</f>
        <v>0</v>
      </c>
      <c r="AQ51" s="18" t="n">
        <f aca="false">IF(AQ$27&lt;=$F$6,IFERROR(_xlfn.HYPGEOM.DIST(AQ$27,$F$5,ROUND(B51/100*$F$7,0),$F$7,0),0),0)</f>
        <v>0</v>
      </c>
      <c r="AR51" s="18" t="n">
        <f aca="false">IF(AR$27&lt;=$F$6,IFERROR(_xlfn.HYPGEOM.DIST(AR$27,$F$5,ROUND(B51/100*$F$7,0),$F$7,0),0),0)</f>
        <v>0</v>
      </c>
      <c r="AS51" s="18" t="n">
        <f aca="false">IF(AS$27&lt;=$F$6,IFERROR(_xlfn.HYPGEOM.DIST(AS$27,$F$5,ROUND(B51/100*$F$7,0),$F$7,0),0),0)</f>
        <v>0</v>
      </c>
      <c r="AT51" s="18" t="n">
        <f aca="false">IF(AT$27&lt;=$F$6,IFERROR(_xlfn.HYPGEOM.DIST(AT$27,$F$5,ROUND(B51/100*$F$7,0),$F$7,0),0),0)</f>
        <v>0</v>
      </c>
      <c r="AU51" s="18" t="n">
        <f aca="false">IF(AU$27&lt;=$F$6,IFERROR(_xlfn.HYPGEOM.DIST(AU$27,$F$5,ROUND(B51/100*$F$7,0),$F$7,0),0),0)</f>
        <v>0</v>
      </c>
      <c r="AV51" s="18" t="n">
        <f aca="false">IF(AV$27&lt;=$F$6,IFERROR(_xlfn.HYPGEOM.DIST(AV$27,$F$5,ROUND(B51/100*$F$7,0),$F$7,0),0),0)</f>
        <v>0</v>
      </c>
      <c r="AW51" s="18" t="n">
        <f aca="false">IF(AW$27&lt;=$F$6,IFERROR(_xlfn.HYPGEOM.DIST(AW$27,$F$5,ROUND(B51/100*$F$7,0),$F$7,0),0),0)</f>
        <v>0</v>
      </c>
      <c r="AX51" s="18" t="n">
        <f aca="false">IF(AX$27&lt;=$F$6,IFERROR(_xlfn.HYPGEOM.DIST(AX$27,$F$5,ROUND(B51/100*$F$7,0),$F$7,0),0),0)</f>
        <v>0</v>
      </c>
      <c r="AY51" s="18" t="n">
        <f aca="false">IF(AY$27&lt;=$F$6,IFERROR(_xlfn.HYPGEOM.DIST(AY$27,$F$5,ROUND(B51/100*$F$7,0),$F$7,0),0),0)</f>
        <v>0</v>
      </c>
      <c r="AZ51" s="18" t="n">
        <f aca="false">IF(AZ$27&lt;=$F$6,IFERROR(_xlfn.HYPGEOM.DIST(AZ$27,$F$5,ROUND(B51/100*$F$7,0),$F$7,0),0),0)</f>
        <v>0</v>
      </c>
      <c r="BA51" s="18" t="n">
        <f aca="false">IF(BA$27&lt;=$F$6,IFERROR(_xlfn.HYPGEOM.DIST(BA$27,$F$5,ROUND(B51/100*$F$7,0),$F$7,0),0),0)</f>
        <v>0</v>
      </c>
      <c r="BB51" s="18" t="n">
        <f aca="false">IF(BB$27&lt;=$F$6,IFERROR(_xlfn.HYPGEOM.DIST(BB$27,$F$5,ROUND(B51/100*$F$7,0),$F$7,0),0),0)</f>
        <v>0</v>
      </c>
      <c r="BC51" s="18" t="n">
        <f aca="false">IF(BC$27&lt;=$F$6,IFERROR(_xlfn.HYPGEOM.DIST(BC$27,$F$5,ROUND(B51/100*$F$7,0),$F$7,0),0),0)</f>
        <v>0</v>
      </c>
    </row>
    <row r="52" customFormat="false" ht="15" hidden="false" customHeight="false" outlineLevel="0" collapsed="false">
      <c r="B52" s="39" t="n">
        <f aca="false">$C$11*24/40</f>
        <v>6</v>
      </c>
      <c r="C52" s="40" t="n">
        <f aca="false">IF(ISNUMBER($F$5),IF($C$6="Binomial",BINOMDIST($F$6,$F$5,B52/100,TRUE()),SUM(AD52:BC52)),"")</f>
        <v>0.0828846325728008</v>
      </c>
      <c r="D52" s="39" t="n">
        <f aca="false">IF(ISNUMBER(C52),C52*B52*MAX(0,$F$7-$F$5)/$F$7,"")</f>
        <v>0.46889020712613</v>
      </c>
      <c r="E52" s="41" t="n">
        <f aca="false">IF(ISNUMBER(C52),$F$5+(1-C52)*MAX(0,$F$7-$F$5),"")</f>
        <v>3226.48071250976</v>
      </c>
      <c r="AD52" s="18" t="n">
        <f aca="false">IF(AD$27&lt;=$F$6,IFERROR(_xlfn.HYPGEOM.DIST(AD$27,$F$5,ROUND(B52/100*$F$7,0),$F$7,0),0),0)</f>
        <v>2.89394834809122E-006</v>
      </c>
      <c r="AE52" s="18" t="n">
        <f aca="false">IF(AE$27&lt;=$F$6,IFERROR(_xlfn.HYPGEOM.DIST(AE$27,$F$5,ROUND(B52/100*$F$7,0),$F$7,0),0),0)</f>
        <v>3.93224945389295E-005</v>
      </c>
      <c r="AF52" s="18" t="n">
        <f aca="false">IF(AF$27&lt;=$F$6,IFERROR(_xlfn.HYPGEOM.DIST(AF$27,$F$5,ROUND(B52/100*$F$7,0),$F$7,0),0),0)</f>
        <v>0.0002644666672653</v>
      </c>
      <c r="AG52" s="18" t="n">
        <f aca="false">IF(AG$27&lt;=$F$6,IFERROR(_xlfn.HYPGEOM.DIST(AG$27,$F$5,ROUND(B52/100*$F$7,0),$F$7,0),0),0)</f>
        <v>0.00117381131853154</v>
      </c>
      <c r="AH52" s="18" t="n">
        <f aca="false">IF(AH$27&lt;=$F$6,IFERROR(_xlfn.HYPGEOM.DIST(AH$27,$F$5,ROUND(B52/100*$F$7,0),$F$7,0),0),0)</f>
        <v>0.00386771588222346</v>
      </c>
      <c r="AI52" s="18" t="n">
        <f aca="false">IF(AI$27&lt;=$F$6,IFERROR(_xlfn.HYPGEOM.DIST(AI$27,$F$5,ROUND(B52/100*$F$7,0),$F$7,0),0),0)</f>
        <v>0.0100913018714478</v>
      </c>
      <c r="AJ52" s="18" t="n">
        <f aca="false">IF(AJ$27&lt;=$F$6,IFERROR(_xlfn.HYPGEOM.DIST(AJ$27,$F$5,ROUND(B52/100*$F$7,0),$F$7,0),0),0)</f>
        <v>0.0217161817566282</v>
      </c>
      <c r="AK52" s="18" t="n">
        <f aca="false">IF(AK$27&lt;=$F$6,IFERROR(_xlfn.HYPGEOM.DIST(AK$27,$F$5,ROUND(B52/100*$F$7,0),$F$7,0),0),0)</f>
        <v>0.0396438769869605</v>
      </c>
      <c r="AL52" s="18" t="n">
        <f aca="false">IF(AL$27&lt;=$F$6,IFERROR(_xlfn.HYPGEOM.DIST(AL$27,$F$5,ROUND(B52/100*$F$7,0),$F$7,0),0),0)</f>
        <v>0</v>
      </c>
      <c r="AM52" s="18" t="n">
        <f aca="false">IF(AM$27&lt;=$F$6,IFERROR(_xlfn.HYPGEOM.DIST(AM$27,$F$5,ROUND(B52/100*$F$7,0),$F$7,0),0),0)</f>
        <v>0</v>
      </c>
      <c r="AN52" s="18" t="n">
        <f aca="false">IF(AN$27&lt;=$F$6,IFERROR(_xlfn.HYPGEOM.DIST(AN$27,$F$5,ROUND(B52/100*$F$7,0),$F$7,0),0),0)</f>
        <v>0</v>
      </c>
      <c r="AO52" s="18" t="n">
        <f aca="false">IF(AO$27&lt;=$F$6,IFERROR(_xlfn.HYPGEOM.DIST(AO$27,$F$5,ROUND(B52/100*$F$7,0),$F$7,0),0),0)</f>
        <v>0</v>
      </c>
      <c r="AP52" s="18" t="n">
        <f aca="false">IF(AP$27&lt;=$F$6,IFERROR(_xlfn.HYPGEOM.DIST(AP$27,$F$5,ROUND(B52/100*$F$7,0),$F$7,0),0),0)</f>
        <v>0</v>
      </c>
      <c r="AQ52" s="18" t="n">
        <f aca="false">IF(AQ$27&lt;=$F$6,IFERROR(_xlfn.HYPGEOM.DIST(AQ$27,$F$5,ROUND(B52/100*$F$7,0),$F$7,0),0),0)</f>
        <v>0</v>
      </c>
      <c r="AR52" s="18" t="n">
        <f aca="false">IF(AR$27&lt;=$F$6,IFERROR(_xlfn.HYPGEOM.DIST(AR$27,$F$5,ROUND(B52/100*$F$7,0),$F$7,0),0),0)</f>
        <v>0</v>
      </c>
      <c r="AS52" s="18" t="n">
        <f aca="false">IF(AS$27&lt;=$F$6,IFERROR(_xlfn.HYPGEOM.DIST(AS$27,$F$5,ROUND(B52/100*$F$7,0),$F$7,0),0),0)</f>
        <v>0</v>
      </c>
      <c r="AT52" s="18" t="n">
        <f aca="false">IF(AT$27&lt;=$F$6,IFERROR(_xlfn.HYPGEOM.DIST(AT$27,$F$5,ROUND(B52/100*$F$7,0),$F$7,0),0),0)</f>
        <v>0</v>
      </c>
      <c r="AU52" s="18" t="n">
        <f aca="false">IF(AU$27&lt;=$F$6,IFERROR(_xlfn.HYPGEOM.DIST(AU$27,$F$5,ROUND(B52/100*$F$7,0),$F$7,0),0),0)</f>
        <v>0</v>
      </c>
      <c r="AV52" s="18" t="n">
        <f aca="false">IF(AV$27&lt;=$F$6,IFERROR(_xlfn.HYPGEOM.DIST(AV$27,$F$5,ROUND(B52/100*$F$7,0),$F$7,0),0),0)</f>
        <v>0</v>
      </c>
      <c r="AW52" s="18" t="n">
        <f aca="false">IF(AW$27&lt;=$F$6,IFERROR(_xlfn.HYPGEOM.DIST(AW$27,$F$5,ROUND(B52/100*$F$7,0),$F$7,0),0),0)</f>
        <v>0</v>
      </c>
      <c r="AX52" s="18" t="n">
        <f aca="false">IF(AX$27&lt;=$F$6,IFERROR(_xlfn.HYPGEOM.DIST(AX$27,$F$5,ROUND(B52/100*$F$7,0),$F$7,0),0),0)</f>
        <v>0</v>
      </c>
      <c r="AY52" s="18" t="n">
        <f aca="false">IF(AY$27&lt;=$F$6,IFERROR(_xlfn.HYPGEOM.DIST(AY$27,$F$5,ROUND(B52/100*$F$7,0),$F$7,0),0),0)</f>
        <v>0</v>
      </c>
      <c r="AZ52" s="18" t="n">
        <f aca="false">IF(AZ$27&lt;=$F$6,IFERROR(_xlfn.HYPGEOM.DIST(AZ$27,$F$5,ROUND(B52/100*$F$7,0),$F$7,0),0),0)</f>
        <v>0</v>
      </c>
      <c r="BA52" s="18" t="n">
        <f aca="false">IF(BA$27&lt;=$F$6,IFERROR(_xlfn.HYPGEOM.DIST(BA$27,$F$5,ROUND(B52/100*$F$7,0),$F$7,0),0),0)</f>
        <v>0</v>
      </c>
      <c r="BB52" s="18" t="n">
        <f aca="false">IF(BB$27&lt;=$F$6,IFERROR(_xlfn.HYPGEOM.DIST(BB$27,$F$5,ROUND(B52/100*$F$7,0),$F$7,0),0),0)</f>
        <v>0</v>
      </c>
      <c r="BC52" s="18" t="n">
        <f aca="false">IF(BC$27&lt;=$F$6,IFERROR(_xlfn.HYPGEOM.DIST(BC$27,$F$5,ROUND(B52/100*$F$7,0),$F$7,0),0),0)</f>
        <v>0</v>
      </c>
    </row>
    <row r="53" customFormat="false" ht="15" hidden="false" customHeight="false" outlineLevel="0" collapsed="false">
      <c r="B53" s="39" t="n">
        <f aca="false">$C$11*25/40</f>
        <v>6.25</v>
      </c>
      <c r="C53" s="40" t="n">
        <f aca="false">IF(ISNUMBER($F$5),IF($C$6="Binomial",BINOMDIST($F$6,$F$5,B53/100,TRUE()),SUM(AD53:BC53)),"")</f>
        <v>0.0637336471900278</v>
      </c>
      <c r="D53" s="39" t="n">
        <f aca="false">IF(ISNUMBER(C53),C53*B53*MAX(0,$F$7-$F$5)/$F$7,"")</f>
        <v>0.375573278084092</v>
      </c>
      <c r="E53" s="41" t="n">
        <f aca="false">IF(ISNUMBER(C53),$F$5+(1-C53)*MAX(0,$F$7-$F$5),"")</f>
        <v>3289.67896427291</v>
      </c>
      <c r="AD53" s="18" t="n">
        <f aca="false">IF(AD$27&lt;=$F$6,IFERROR(_xlfn.HYPGEOM.DIST(AD$27,$F$5,ROUND(B53/100*$F$7,0),$F$7,0),0),0)</f>
        <v>1.64454543917223E-006</v>
      </c>
      <c r="AE53" s="18" t="n">
        <f aca="false">IF(AE$27&lt;=$F$6,IFERROR(_xlfn.HYPGEOM.DIST(AE$27,$F$5,ROUND(B53/100*$F$7,0),$F$7,0),0),0)</f>
        <v>2.33715412834989E-005</v>
      </c>
      <c r="AF53" s="18" t="n">
        <f aca="false">IF(AF$27&lt;=$F$6,IFERROR(_xlfn.HYPGEOM.DIST(AF$27,$F$5,ROUND(B53/100*$F$7,0),$F$7,0),0),0)</f>
        <v>0.000164434674661166</v>
      </c>
      <c r="AG53" s="18" t="n">
        <f aca="false">IF(AG$27&lt;=$F$6,IFERROR(_xlfn.HYPGEOM.DIST(AG$27,$F$5,ROUND(B53/100*$F$7,0),$F$7,0),0),0)</f>
        <v>0.000763629510537359</v>
      </c>
      <c r="AH53" s="18" t="n">
        <f aca="false">IF(AH$27&lt;=$F$6,IFERROR(_xlfn.HYPGEOM.DIST(AH$27,$F$5,ROUND(B53/100*$F$7,0),$F$7,0),0),0)</f>
        <v>0.00263322227977194</v>
      </c>
      <c r="AI53" s="18" t="n">
        <f aca="false">IF(AI$27&lt;=$F$6,IFERROR(_xlfn.HYPGEOM.DIST(AI$27,$F$5,ROUND(B53/100*$F$7,0),$F$7,0),0),0)</f>
        <v>0.00719144438558583</v>
      </c>
      <c r="AJ53" s="18" t="n">
        <f aca="false">IF(AJ$27&lt;=$F$6,IFERROR(_xlfn.HYPGEOM.DIST(AJ$27,$F$5,ROUND(B53/100*$F$7,0),$F$7,0),0),0)</f>
        <v>0.0162022985752347</v>
      </c>
      <c r="AK53" s="18" t="n">
        <f aca="false">IF(AK$27&lt;=$F$6,IFERROR(_xlfn.HYPGEOM.DIST(AK$27,$F$5,ROUND(B53/100*$F$7,0),$F$7,0),0),0)</f>
        <v>0.0309729543729574</v>
      </c>
      <c r="AL53" s="18" t="n">
        <f aca="false">IF(AL$27&lt;=$F$6,IFERROR(_xlfn.HYPGEOM.DIST(AL$27,$F$5,ROUND(B53/100*$F$7,0),$F$7,0),0),0)</f>
        <v>0</v>
      </c>
      <c r="AM53" s="18" t="n">
        <f aca="false">IF(AM$27&lt;=$F$6,IFERROR(_xlfn.HYPGEOM.DIST(AM$27,$F$5,ROUND(B53/100*$F$7,0),$F$7,0),0),0)</f>
        <v>0</v>
      </c>
      <c r="AN53" s="18" t="n">
        <f aca="false">IF(AN$27&lt;=$F$6,IFERROR(_xlfn.HYPGEOM.DIST(AN$27,$F$5,ROUND(B53/100*$F$7,0),$F$7,0),0),0)</f>
        <v>0</v>
      </c>
      <c r="AO53" s="18" t="n">
        <f aca="false">IF(AO$27&lt;=$F$6,IFERROR(_xlfn.HYPGEOM.DIST(AO$27,$F$5,ROUND(B53/100*$F$7,0),$F$7,0),0),0)</f>
        <v>0</v>
      </c>
      <c r="AP53" s="18" t="n">
        <f aca="false">IF(AP$27&lt;=$F$6,IFERROR(_xlfn.HYPGEOM.DIST(AP$27,$F$5,ROUND(B53/100*$F$7,0),$F$7,0),0),0)</f>
        <v>0</v>
      </c>
      <c r="AQ53" s="18" t="n">
        <f aca="false">IF(AQ$27&lt;=$F$6,IFERROR(_xlfn.HYPGEOM.DIST(AQ$27,$F$5,ROUND(B53/100*$F$7,0),$F$7,0),0),0)</f>
        <v>0</v>
      </c>
      <c r="AR53" s="18" t="n">
        <f aca="false">IF(AR$27&lt;=$F$6,IFERROR(_xlfn.HYPGEOM.DIST(AR$27,$F$5,ROUND(B53/100*$F$7,0),$F$7,0),0),0)</f>
        <v>0</v>
      </c>
      <c r="AS53" s="18" t="n">
        <f aca="false">IF(AS$27&lt;=$F$6,IFERROR(_xlfn.HYPGEOM.DIST(AS$27,$F$5,ROUND(B53/100*$F$7,0),$F$7,0),0),0)</f>
        <v>0</v>
      </c>
      <c r="AT53" s="18" t="n">
        <f aca="false">IF(AT$27&lt;=$F$6,IFERROR(_xlfn.HYPGEOM.DIST(AT$27,$F$5,ROUND(B53/100*$F$7,0),$F$7,0),0),0)</f>
        <v>0</v>
      </c>
      <c r="AU53" s="18" t="n">
        <f aca="false">IF(AU$27&lt;=$F$6,IFERROR(_xlfn.HYPGEOM.DIST(AU$27,$F$5,ROUND(B53/100*$F$7,0),$F$7,0),0),0)</f>
        <v>0</v>
      </c>
      <c r="AV53" s="18" t="n">
        <f aca="false">IF(AV$27&lt;=$F$6,IFERROR(_xlfn.HYPGEOM.DIST(AV$27,$F$5,ROUND(B53/100*$F$7,0),$F$7,0),0),0)</f>
        <v>0</v>
      </c>
      <c r="AW53" s="18" t="n">
        <f aca="false">IF(AW$27&lt;=$F$6,IFERROR(_xlfn.HYPGEOM.DIST(AW$27,$F$5,ROUND(B53/100*$F$7,0),$F$7,0),0),0)</f>
        <v>0</v>
      </c>
      <c r="AX53" s="18" t="n">
        <f aca="false">IF(AX$27&lt;=$F$6,IFERROR(_xlfn.HYPGEOM.DIST(AX$27,$F$5,ROUND(B53/100*$F$7,0),$F$7,0),0),0)</f>
        <v>0</v>
      </c>
      <c r="AY53" s="18" t="n">
        <f aca="false">IF(AY$27&lt;=$F$6,IFERROR(_xlfn.HYPGEOM.DIST(AY$27,$F$5,ROUND(B53/100*$F$7,0),$F$7,0),0),0)</f>
        <v>0</v>
      </c>
      <c r="AZ53" s="18" t="n">
        <f aca="false">IF(AZ$27&lt;=$F$6,IFERROR(_xlfn.HYPGEOM.DIST(AZ$27,$F$5,ROUND(B53/100*$F$7,0),$F$7,0),0),0)</f>
        <v>0</v>
      </c>
      <c r="BA53" s="18" t="n">
        <f aca="false">IF(BA$27&lt;=$F$6,IFERROR(_xlfn.HYPGEOM.DIST(BA$27,$F$5,ROUND(B53/100*$F$7,0),$F$7,0),0),0)</f>
        <v>0</v>
      </c>
      <c r="BB53" s="18" t="n">
        <f aca="false">IF(BB$27&lt;=$F$6,IFERROR(_xlfn.HYPGEOM.DIST(BB$27,$F$5,ROUND(B53/100*$F$7,0),$F$7,0),0),0)</f>
        <v>0</v>
      </c>
      <c r="BC53" s="18" t="n">
        <f aca="false">IF(BC$27&lt;=$F$6,IFERROR(_xlfn.HYPGEOM.DIST(BC$27,$F$5,ROUND(B53/100*$F$7,0),$F$7,0),0),0)</f>
        <v>0</v>
      </c>
    </row>
    <row r="54" customFormat="false" ht="15" hidden="false" customHeight="false" outlineLevel="0" collapsed="false">
      <c r="B54" s="39" t="n">
        <f aca="false">$C$11*26/40</f>
        <v>6.5</v>
      </c>
      <c r="C54" s="40" t="n">
        <f aca="false">IF(ISNUMBER($F$5),IF($C$6="Binomial",BINOMDIST($F$6,$F$5,B54/100,TRUE()),SUM(AD54:BC54)),"")</f>
        <v>0.0485431364657187</v>
      </c>
      <c r="D54" s="39" t="n">
        <f aca="false">IF(ISNUMBER(C54),C54*B54*MAX(0,$F$7-$F$5)/$F$7,"")</f>
        <v>0.297500079197047</v>
      </c>
      <c r="E54" s="41" t="n">
        <f aca="false">IF(ISNUMBER(C54),$F$5+(1-C54)*MAX(0,$F$7-$F$5),"")</f>
        <v>3339.80764966313</v>
      </c>
      <c r="AD54" s="18" t="n">
        <f aca="false">IF(AD$27&lt;=$F$6,IFERROR(_xlfn.HYPGEOM.DIST(AD$27,$F$5,ROUND(B54/100*$F$7,0),$F$7,0),0),0)</f>
        <v>9.33050625990182E-007</v>
      </c>
      <c r="AE54" s="18" t="n">
        <f aca="false">IF(AE$27&lt;=$F$6,IFERROR(_xlfn.HYPGEOM.DIST(AE$27,$F$5,ROUND(B54/100*$F$7,0),$F$7,0),0),0)</f>
        <v>1.38454632428091E-005</v>
      </c>
      <c r="AF54" s="18" t="n">
        <f aca="false">IF(AF$27&lt;=$F$6,IFERROR(_xlfn.HYPGEOM.DIST(AF$27,$F$5,ROUND(B54/100*$F$7,0),$F$7,0),0),0)</f>
        <v>0.000101730824832045</v>
      </c>
      <c r="AG54" s="18" t="n">
        <f aca="false">IF(AG$27&lt;=$F$6,IFERROR(_xlfn.HYPGEOM.DIST(AG$27,$F$5,ROUND(B54/100*$F$7,0),$F$7,0),0),0)</f>
        <v>0.000493468937624321</v>
      </c>
      <c r="AH54" s="18" t="n">
        <f aca="false">IF(AH$27&lt;=$F$6,IFERROR(_xlfn.HYPGEOM.DIST(AH$27,$F$5,ROUND(B54/100*$F$7,0),$F$7,0),0),0)</f>
        <v>0.00177771543077032</v>
      </c>
      <c r="AI54" s="18" t="n">
        <f aca="false">IF(AI$27&lt;=$F$6,IFERROR(_xlfn.HYPGEOM.DIST(AI$27,$F$5,ROUND(B54/100*$F$7,0),$F$7,0),0),0)</f>
        <v>0.00507304636155608</v>
      </c>
      <c r="AJ54" s="18" t="n">
        <f aca="false">IF(AJ$27&lt;=$F$6,IFERROR(_xlfn.HYPGEOM.DIST(AJ$27,$F$5,ROUND(B54/100*$F$7,0),$F$7,0),0),0)</f>
        <v>0.0119450628672442</v>
      </c>
      <c r="AK54" s="18" t="n">
        <f aca="false">IF(AK$27&lt;=$F$6,IFERROR(_xlfn.HYPGEOM.DIST(AK$27,$F$5,ROUND(B54/100*$F$7,0),$F$7,0),0),0)</f>
        <v>0.0238690654464099</v>
      </c>
      <c r="AL54" s="18" t="n">
        <f aca="false">IF(AL$27&lt;=$F$6,IFERROR(_xlfn.HYPGEOM.DIST(AL$27,$F$5,ROUND(B54/100*$F$7,0),$F$7,0),0),0)</f>
        <v>0</v>
      </c>
      <c r="AM54" s="18" t="n">
        <f aca="false">IF(AM$27&lt;=$F$6,IFERROR(_xlfn.HYPGEOM.DIST(AM$27,$F$5,ROUND(B54/100*$F$7,0),$F$7,0),0),0)</f>
        <v>0</v>
      </c>
      <c r="AN54" s="18" t="n">
        <f aca="false">IF(AN$27&lt;=$F$6,IFERROR(_xlfn.HYPGEOM.DIST(AN$27,$F$5,ROUND(B54/100*$F$7,0),$F$7,0),0),0)</f>
        <v>0</v>
      </c>
      <c r="AO54" s="18" t="n">
        <f aca="false">IF(AO$27&lt;=$F$6,IFERROR(_xlfn.HYPGEOM.DIST(AO$27,$F$5,ROUND(B54/100*$F$7,0),$F$7,0),0),0)</f>
        <v>0</v>
      </c>
      <c r="AP54" s="18" t="n">
        <f aca="false">IF(AP$27&lt;=$F$6,IFERROR(_xlfn.HYPGEOM.DIST(AP$27,$F$5,ROUND(B54/100*$F$7,0),$F$7,0),0),0)</f>
        <v>0</v>
      </c>
      <c r="AQ54" s="18" t="n">
        <f aca="false">IF(AQ$27&lt;=$F$6,IFERROR(_xlfn.HYPGEOM.DIST(AQ$27,$F$5,ROUND(B54/100*$F$7,0),$F$7,0),0),0)</f>
        <v>0</v>
      </c>
      <c r="AR54" s="18" t="n">
        <f aca="false">IF(AR$27&lt;=$F$6,IFERROR(_xlfn.HYPGEOM.DIST(AR$27,$F$5,ROUND(B54/100*$F$7,0),$F$7,0),0),0)</f>
        <v>0</v>
      </c>
      <c r="AS54" s="18" t="n">
        <f aca="false">IF(AS$27&lt;=$F$6,IFERROR(_xlfn.HYPGEOM.DIST(AS$27,$F$5,ROUND(B54/100*$F$7,0),$F$7,0),0),0)</f>
        <v>0</v>
      </c>
      <c r="AT54" s="18" t="n">
        <f aca="false">IF(AT$27&lt;=$F$6,IFERROR(_xlfn.HYPGEOM.DIST(AT$27,$F$5,ROUND(B54/100*$F$7,0),$F$7,0),0),0)</f>
        <v>0</v>
      </c>
      <c r="AU54" s="18" t="n">
        <f aca="false">IF(AU$27&lt;=$F$6,IFERROR(_xlfn.HYPGEOM.DIST(AU$27,$F$5,ROUND(B54/100*$F$7,0),$F$7,0),0),0)</f>
        <v>0</v>
      </c>
      <c r="AV54" s="18" t="n">
        <f aca="false">IF(AV$27&lt;=$F$6,IFERROR(_xlfn.HYPGEOM.DIST(AV$27,$F$5,ROUND(B54/100*$F$7,0),$F$7,0),0),0)</f>
        <v>0</v>
      </c>
      <c r="AW54" s="18" t="n">
        <f aca="false">IF(AW$27&lt;=$F$6,IFERROR(_xlfn.HYPGEOM.DIST(AW$27,$F$5,ROUND(B54/100*$F$7,0),$F$7,0),0),0)</f>
        <v>0</v>
      </c>
      <c r="AX54" s="18" t="n">
        <f aca="false">IF(AX$27&lt;=$F$6,IFERROR(_xlfn.HYPGEOM.DIST(AX$27,$F$5,ROUND(B54/100*$F$7,0),$F$7,0),0),0)</f>
        <v>0</v>
      </c>
      <c r="AY54" s="18" t="n">
        <f aca="false">IF(AY$27&lt;=$F$6,IFERROR(_xlfn.HYPGEOM.DIST(AY$27,$F$5,ROUND(B54/100*$F$7,0),$F$7,0),0),0)</f>
        <v>0</v>
      </c>
      <c r="AZ54" s="18" t="n">
        <f aca="false">IF(AZ$27&lt;=$F$6,IFERROR(_xlfn.HYPGEOM.DIST(AZ$27,$F$5,ROUND(B54/100*$F$7,0),$F$7,0),0),0)</f>
        <v>0</v>
      </c>
      <c r="BA54" s="18" t="n">
        <f aca="false">IF(BA$27&lt;=$F$6,IFERROR(_xlfn.HYPGEOM.DIST(BA$27,$F$5,ROUND(B54/100*$F$7,0),$F$7,0),0),0)</f>
        <v>0</v>
      </c>
      <c r="BB54" s="18" t="n">
        <f aca="false">IF(BB$27&lt;=$F$6,IFERROR(_xlfn.HYPGEOM.DIST(BB$27,$F$5,ROUND(B54/100*$F$7,0),$F$7,0),0),0)</f>
        <v>0</v>
      </c>
      <c r="BC54" s="18" t="n">
        <f aca="false">IF(BC$27&lt;=$F$6,IFERROR(_xlfn.HYPGEOM.DIST(BC$27,$F$5,ROUND(B54/100*$F$7,0),$F$7,0),0),0)</f>
        <v>0</v>
      </c>
    </row>
    <row r="55" customFormat="false" ht="15" hidden="false" customHeight="false" outlineLevel="0" collapsed="false">
      <c r="B55" s="39" t="n">
        <f aca="false">$C$11*27/40</f>
        <v>6.75</v>
      </c>
      <c r="C55" s="40" t="n">
        <f aca="false">IF(ISNUMBER($F$5),IF($C$6="Binomial",BINOMDIST($F$6,$F$5,B55/100,TRUE()),SUM(AD55:BC55)),"")</f>
        <v>0.0366395842728941</v>
      </c>
      <c r="D55" s="39" t="n">
        <f aca="false">IF(ISNUMBER(C55),C55*B55*MAX(0,$F$7-$F$5)/$F$7,"")</f>
        <v>0.233184782765348</v>
      </c>
      <c r="E55" s="41" t="n">
        <f aca="false">IF(ISNUMBER(C55),$F$5+(1-C55)*MAX(0,$F$7-$F$5),"")</f>
        <v>3379.08937189945</v>
      </c>
      <c r="AD55" s="18" t="n">
        <f aca="false">IF(AD$27&lt;=$F$6,IFERROR(_xlfn.HYPGEOM.DIST(AD$27,$F$5,ROUND(B55/100*$F$7,0),$F$7,0),0),0)</f>
        <v>5.63023082550637E-007</v>
      </c>
      <c r="AE55" s="18" t="n">
        <f aca="false">IF(AE$27&lt;=$F$6,IFERROR(_xlfn.HYPGEOM.DIST(AE$27,$F$5,ROUND(B55/100*$F$7,0),$F$7,0),0),0)</f>
        <v>8.6703717769625E-006</v>
      </c>
      <c r="AF55" s="18" t="n">
        <f aca="false">IF(AF$27&lt;=$F$6,IFERROR(_xlfn.HYPGEOM.DIST(AF$27,$F$5,ROUND(B55/100*$F$7,0),$F$7,0),0),0)</f>
        <v>6.61236034164467E-005</v>
      </c>
      <c r="AG55" s="18" t="n">
        <f aca="false">IF(AG$27&lt;=$F$6,IFERROR(_xlfn.HYPGEOM.DIST(AG$27,$F$5,ROUND(B55/100*$F$7,0),$F$7,0),0),0)</f>
        <v>0.000332968024507207</v>
      </c>
      <c r="AH55" s="18" t="n">
        <f aca="false">IF(AH$27&lt;=$F$6,IFERROR(_xlfn.HYPGEOM.DIST(AH$27,$F$5,ROUND(B55/100*$F$7,0),$F$7,0),0),0)</f>
        <v>0.001245401343946</v>
      </c>
      <c r="AI55" s="18" t="n">
        <f aca="false">IF(AI$27&lt;=$F$6,IFERROR(_xlfn.HYPGEOM.DIST(AI$27,$F$5,ROUND(B55/100*$F$7,0),$F$7,0),0),0)</f>
        <v>0.00369051090986722</v>
      </c>
      <c r="AJ55" s="18" t="n">
        <f aca="false">IF(AJ$27&lt;=$F$6,IFERROR(_xlfn.HYPGEOM.DIST(AJ$27,$F$5,ROUND(B55/100*$F$7,0),$F$7,0),0),0)</f>
        <v>0.00902492203772904</v>
      </c>
      <c r="AK55" s="18" t="n">
        <f aca="false">IF(AK$27&lt;=$F$6,IFERROR(_xlfn.HYPGEOM.DIST(AK$27,$F$5,ROUND(B55/100*$F$7,0),$F$7,0),0),0)</f>
        <v>0.018732475290667</v>
      </c>
      <c r="AL55" s="18" t="n">
        <f aca="false">IF(AL$27&lt;=$F$6,IFERROR(_xlfn.HYPGEOM.DIST(AL$27,$F$5,ROUND(B55/100*$F$7,0),$F$7,0),0),0)</f>
        <v>0</v>
      </c>
      <c r="AM55" s="18" t="n">
        <f aca="false">IF(AM$27&lt;=$F$6,IFERROR(_xlfn.HYPGEOM.DIST(AM$27,$F$5,ROUND(B55/100*$F$7,0),$F$7,0),0),0)</f>
        <v>0</v>
      </c>
      <c r="AN55" s="18" t="n">
        <f aca="false">IF(AN$27&lt;=$F$6,IFERROR(_xlfn.HYPGEOM.DIST(AN$27,$F$5,ROUND(B55/100*$F$7,0),$F$7,0),0),0)</f>
        <v>0</v>
      </c>
      <c r="AO55" s="18" t="n">
        <f aca="false">IF(AO$27&lt;=$F$6,IFERROR(_xlfn.HYPGEOM.DIST(AO$27,$F$5,ROUND(B55/100*$F$7,0),$F$7,0),0),0)</f>
        <v>0</v>
      </c>
      <c r="AP55" s="18" t="n">
        <f aca="false">IF(AP$27&lt;=$F$6,IFERROR(_xlfn.HYPGEOM.DIST(AP$27,$F$5,ROUND(B55/100*$F$7,0),$F$7,0),0),0)</f>
        <v>0</v>
      </c>
      <c r="AQ55" s="18" t="n">
        <f aca="false">IF(AQ$27&lt;=$F$6,IFERROR(_xlfn.HYPGEOM.DIST(AQ$27,$F$5,ROUND(B55/100*$F$7,0),$F$7,0),0),0)</f>
        <v>0</v>
      </c>
      <c r="AR55" s="18" t="n">
        <f aca="false">IF(AR$27&lt;=$F$6,IFERROR(_xlfn.HYPGEOM.DIST(AR$27,$F$5,ROUND(B55/100*$F$7,0),$F$7,0),0),0)</f>
        <v>0</v>
      </c>
      <c r="AS55" s="18" t="n">
        <f aca="false">IF(AS$27&lt;=$F$6,IFERROR(_xlfn.HYPGEOM.DIST(AS$27,$F$5,ROUND(B55/100*$F$7,0),$F$7,0),0),0)</f>
        <v>0</v>
      </c>
      <c r="AT55" s="18" t="n">
        <f aca="false">IF(AT$27&lt;=$F$6,IFERROR(_xlfn.HYPGEOM.DIST(AT$27,$F$5,ROUND(B55/100*$F$7,0),$F$7,0),0),0)</f>
        <v>0</v>
      </c>
      <c r="AU55" s="18" t="n">
        <f aca="false">IF(AU$27&lt;=$F$6,IFERROR(_xlfn.HYPGEOM.DIST(AU$27,$F$5,ROUND(B55/100*$F$7,0),$F$7,0),0),0)</f>
        <v>0</v>
      </c>
      <c r="AV55" s="18" t="n">
        <f aca="false">IF(AV$27&lt;=$F$6,IFERROR(_xlfn.HYPGEOM.DIST(AV$27,$F$5,ROUND(B55/100*$F$7,0),$F$7,0),0),0)</f>
        <v>0</v>
      </c>
      <c r="AW55" s="18" t="n">
        <f aca="false">IF(AW$27&lt;=$F$6,IFERROR(_xlfn.HYPGEOM.DIST(AW$27,$F$5,ROUND(B55/100*$F$7,0),$F$7,0),0),0)</f>
        <v>0</v>
      </c>
      <c r="AX55" s="18" t="n">
        <f aca="false">IF(AX$27&lt;=$F$6,IFERROR(_xlfn.HYPGEOM.DIST(AX$27,$F$5,ROUND(B55/100*$F$7,0),$F$7,0),0),0)</f>
        <v>0</v>
      </c>
      <c r="AY55" s="18" t="n">
        <f aca="false">IF(AY$27&lt;=$F$6,IFERROR(_xlfn.HYPGEOM.DIST(AY$27,$F$5,ROUND(B55/100*$F$7,0),$F$7,0),0),0)</f>
        <v>0</v>
      </c>
      <c r="AZ55" s="18" t="n">
        <f aca="false">IF(AZ$27&lt;=$F$6,IFERROR(_xlfn.HYPGEOM.DIST(AZ$27,$F$5,ROUND(B55/100*$F$7,0),$F$7,0),0),0)</f>
        <v>0</v>
      </c>
      <c r="BA55" s="18" t="n">
        <f aca="false">IF(BA$27&lt;=$F$6,IFERROR(_xlfn.HYPGEOM.DIST(BA$27,$F$5,ROUND(B55/100*$F$7,0),$F$7,0),0),0)</f>
        <v>0</v>
      </c>
      <c r="BB55" s="18" t="n">
        <f aca="false">IF(BB$27&lt;=$F$6,IFERROR(_xlfn.HYPGEOM.DIST(BB$27,$F$5,ROUND(B55/100*$F$7,0),$F$7,0),0),0)</f>
        <v>0</v>
      </c>
      <c r="BC55" s="18" t="n">
        <f aca="false">IF(BC$27&lt;=$F$6,IFERROR(_xlfn.HYPGEOM.DIST(BC$27,$F$5,ROUND(B55/100*$F$7,0),$F$7,0),0),0)</f>
        <v>0</v>
      </c>
    </row>
    <row r="56" customFormat="false" ht="15" hidden="false" customHeight="false" outlineLevel="0" collapsed="false">
      <c r="B56" s="39" t="n">
        <f aca="false">$C$11*28/40</f>
        <v>7</v>
      </c>
      <c r="C56" s="40" t="n">
        <f aca="false">IF(ISNUMBER($F$5),IF($C$6="Binomial",BINOMDIST($F$6,$F$5,B56/100,TRUE()),SUM(AD56:BC56)),"")</f>
        <v>0.0274171129143588</v>
      </c>
      <c r="D56" s="39" t="n">
        <f aca="false">IF(ISNUMBER(C56),C56*B56*MAX(0,$F$7-$F$5)/$F$7,"")</f>
        <v>0.180952945234768</v>
      </c>
      <c r="E56" s="41" t="n">
        <f aca="false">IF(ISNUMBER(C56),$F$5+(1-C56)*MAX(0,$F$7-$F$5),"")</f>
        <v>3409.52352738262</v>
      </c>
      <c r="AD56" s="18" t="n">
        <f aca="false">IF(AD$27&lt;=$F$6,IFERROR(_xlfn.HYPGEOM.DIST(AD$27,$F$5,ROUND(B56/100*$F$7,0),$F$7,0),0),0)</f>
        <v>3.18464092965341E-007</v>
      </c>
      <c r="AE56" s="18" t="n">
        <f aca="false">IF(AE$27&lt;=$F$6,IFERROR(_xlfn.HYPGEOM.DIST(AE$27,$F$5,ROUND(B56/100*$F$7,0),$F$7,0),0),0)</f>
        <v>5.10626327071391E-006</v>
      </c>
      <c r="AF56" s="18" t="n">
        <f aca="false">IF(AF$27&lt;=$F$6,IFERROR(_xlfn.HYPGEOM.DIST(AF$27,$F$5,ROUND(B56/100*$F$7,0),$F$7,0),0),0)</f>
        <v>4.0552783672356E-005</v>
      </c>
      <c r="AG56" s="18" t="n">
        <f aca="false">IF(AG$27&lt;=$F$6,IFERROR(_xlfn.HYPGEOM.DIST(AG$27,$F$5,ROUND(B56/100*$F$7,0),$F$7,0),0),0)</f>
        <v>0.000212683304296025</v>
      </c>
      <c r="AH56" s="18" t="n">
        <f aca="false">IF(AH$27&lt;=$F$6,IFERROR(_xlfn.HYPGEOM.DIST(AH$27,$F$5,ROUND(B56/100*$F$7,0),$F$7,0),0),0)</f>
        <v>0.000828658372753245</v>
      </c>
      <c r="AI56" s="18" t="n">
        <f aca="false">IF(AI$27&lt;=$F$6,IFERROR(_xlfn.HYPGEOM.DIST(AI$27,$F$5,ROUND(B56/100*$F$7,0),$F$7,0),0),0)</f>
        <v>0.00255833378401126</v>
      </c>
      <c r="AJ56" s="18" t="n">
        <f aca="false">IF(AJ$27&lt;=$F$6,IFERROR(_xlfn.HYPGEOM.DIST(AJ$27,$F$5,ROUND(B56/100*$F$7,0),$F$7,0),0),0)</f>
        <v>0.00651911254991436</v>
      </c>
      <c r="AK56" s="18" t="n">
        <f aca="false">IF(AK$27&lt;=$F$6,IFERROR(_xlfn.HYPGEOM.DIST(AK$27,$F$5,ROUND(B56/100*$F$7,0),$F$7,0),0),0)</f>
        <v>0.0141021355085065</v>
      </c>
      <c r="AL56" s="18" t="n">
        <f aca="false">IF(AL$27&lt;=$F$6,IFERROR(_xlfn.HYPGEOM.DIST(AL$27,$F$5,ROUND(B56/100*$F$7,0),$F$7,0),0),0)</f>
        <v>0</v>
      </c>
      <c r="AM56" s="18" t="n">
        <f aca="false">IF(AM$27&lt;=$F$6,IFERROR(_xlfn.HYPGEOM.DIST(AM$27,$F$5,ROUND(B56/100*$F$7,0),$F$7,0),0),0)</f>
        <v>0</v>
      </c>
      <c r="AN56" s="18" t="n">
        <f aca="false">IF(AN$27&lt;=$F$6,IFERROR(_xlfn.HYPGEOM.DIST(AN$27,$F$5,ROUND(B56/100*$F$7,0),$F$7,0),0),0)</f>
        <v>0</v>
      </c>
      <c r="AO56" s="18" t="n">
        <f aca="false">IF(AO$27&lt;=$F$6,IFERROR(_xlfn.HYPGEOM.DIST(AO$27,$F$5,ROUND(B56/100*$F$7,0),$F$7,0),0),0)</f>
        <v>0</v>
      </c>
      <c r="AP56" s="18" t="n">
        <f aca="false">IF(AP$27&lt;=$F$6,IFERROR(_xlfn.HYPGEOM.DIST(AP$27,$F$5,ROUND(B56/100*$F$7,0),$F$7,0),0),0)</f>
        <v>0</v>
      </c>
      <c r="AQ56" s="18" t="n">
        <f aca="false">IF(AQ$27&lt;=$F$6,IFERROR(_xlfn.HYPGEOM.DIST(AQ$27,$F$5,ROUND(B56/100*$F$7,0),$F$7,0),0),0)</f>
        <v>0</v>
      </c>
      <c r="AR56" s="18" t="n">
        <f aca="false">IF(AR$27&lt;=$F$6,IFERROR(_xlfn.HYPGEOM.DIST(AR$27,$F$5,ROUND(B56/100*$F$7,0),$F$7,0),0),0)</f>
        <v>0</v>
      </c>
      <c r="AS56" s="18" t="n">
        <f aca="false">IF(AS$27&lt;=$F$6,IFERROR(_xlfn.HYPGEOM.DIST(AS$27,$F$5,ROUND(B56/100*$F$7,0),$F$7,0),0),0)</f>
        <v>0</v>
      </c>
      <c r="AT56" s="18" t="n">
        <f aca="false">IF(AT$27&lt;=$F$6,IFERROR(_xlfn.HYPGEOM.DIST(AT$27,$F$5,ROUND(B56/100*$F$7,0),$F$7,0),0),0)</f>
        <v>0</v>
      </c>
      <c r="AU56" s="18" t="n">
        <f aca="false">IF(AU$27&lt;=$F$6,IFERROR(_xlfn.HYPGEOM.DIST(AU$27,$F$5,ROUND(B56/100*$F$7,0),$F$7,0),0),0)</f>
        <v>0</v>
      </c>
      <c r="AV56" s="18" t="n">
        <f aca="false">IF(AV$27&lt;=$F$6,IFERROR(_xlfn.HYPGEOM.DIST(AV$27,$F$5,ROUND(B56/100*$F$7,0),$F$7,0),0),0)</f>
        <v>0</v>
      </c>
      <c r="AW56" s="18" t="n">
        <f aca="false">IF(AW$27&lt;=$F$6,IFERROR(_xlfn.HYPGEOM.DIST(AW$27,$F$5,ROUND(B56/100*$F$7,0),$F$7,0),0),0)</f>
        <v>0</v>
      </c>
      <c r="AX56" s="18" t="n">
        <f aca="false">IF(AX$27&lt;=$F$6,IFERROR(_xlfn.HYPGEOM.DIST(AX$27,$F$5,ROUND(B56/100*$F$7,0),$F$7,0),0),0)</f>
        <v>0</v>
      </c>
      <c r="AY56" s="18" t="n">
        <f aca="false">IF(AY$27&lt;=$F$6,IFERROR(_xlfn.HYPGEOM.DIST(AY$27,$F$5,ROUND(B56/100*$F$7,0),$F$7,0),0),0)</f>
        <v>0</v>
      </c>
      <c r="AZ56" s="18" t="n">
        <f aca="false">IF(AZ$27&lt;=$F$6,IFERROR(_xlfn.HYPGEOM.DIST(AZ$27,$F$5,ROUND(B56/100*$F$7,0),$F$7,0),0),0)</f>
        <v>0</v>
      </c>
      <c r="BA56" s="18" t="n">
        <f aca="false">IF(BA$27&lt;=$F$6,IFERROR(_xlfn.HYPGEOM.DIST(BA$27,$F$5,ROUND(B56/100*$F$7,0),$F$7,0),0),0)</f>
        <v>0</v>
      </c>
      <c r="BB56" s="18" t="n">
        <f aca="false">IF(BB$27&lt;=$F$6,IFERROR(_xlfn.HYPGEOM.DIST(BB$27,$F$5,ROUND(B56/100*$F$7,0),$F$7,0),0),0)</f>
        <v>0</v>
      </c>
      <c r="BC56" s="18" t="n">
        <f aca="false">IF(BC$27&lt;=$F$6,IFERROR(_xlfn.HYPGEOM.DIST(BC$27,$F$5,ROUND(B56/100*$F$7,0),$F$7,0),0),0)</f>
        <v>0</v>
      </c>
    </row>
    <row r="57" customFormat="false" ht="15" hidden="false" customHeight="false" outlineLevel="0" collapsed="false">
      <c r="B57" s="39" t="n">
        <f aca="false">$C$11*29/40</f>
        <v>7.25</v>
      </c>
      <c r="C57" s="40" t="n">
        <f aca="false">IF(ISNUMBER($F$5),IF($C$6="Binomial",BINOMDIST($F$6,$F$5,B57/100,TRUE()),SUM(AD57:BC57)),"")</f>
        <v>0.020347575335568</v>
      </c>
      <c r="D57" s="39" t="n">
        <f aca="false">IF(ISNUMBER(C57),C57*B57*MAX(0,$F$7-$F$5)/$F$7,"")</f>
        <v>0.13909021140099</v>
      </c>
      <c r="E57" s="41" t="n">
        <f aca="false">IF(ISNUMBER(C57),$F$5+(1-C57)*MAX(0,$F$7-$F$5),"")</f>
        <v>3432.85300139263</v>
      </c>
      <c r="AD57" s="18" t="n">
        <f aca="false">IF(AD$27&lt;=$F$6,IFERROR(_xlfn.HYPGEOM.DIST(AD$27,$F$5,ROUND(B57/100*$F$7,0),$F$7,0),0),0)</f>
        <v>1.79840478264847E-007</v>
      </c>
      <c r="AE57" s="18" t="n">
        <f aca="false">IF(AE$27&lt;=$F$6,IFERROR(_xlfn.HYPGEOM.DIST(AE$27,$F$5,ROUND(B57/100*$F$7,0),$F$7,0),0),0)</f>
        <v>2.99832500684418E-006</v>
      </c>
      <c r="AF57" s="18" t="n">
        <f aca="false">IF(AF$27&lt;=$F$6,IFERROR(_xlfn.HYPGEOM.DIST(AF$27,$F$5,ROUND(B57/100*$F$7,0),$F$7,0),0),0)</f>
        <v>2.47632331232913E-005</v>
      </c>
      <c r="AG57" s="18" t="n">
        <f aca="false">IF(AG$27&lt;=$F$6,IFERROR(_xlfn.HYPGEOM.DIST(AG$27,$F$5,ROUND(B57/100*$F$7,0),$F$7,0),0),0)</f>
        <v>0.000135081040769623</v>
      </c>
      <c r="AH57" s="18" t="n">
        <f aca="false">IF(AH$27&lt;=$F$6,IFERROR(_xlfn.HYPGEOM.DIST(AH$27,$F$5,ROUND(B57/100*$F$7,0),$F$7,0),0),0)</f>
        <v>0.000547487887125866</v>
      </c>
      <c r="AI57" s="18" t="n">
        <f aca="false">IF(AI$27&lt;=$F$6,IFERROR(_xlfn.HYPGEOM.DIST(AI$27,$F$5,ROUND(B57/100*$F$7,0),$F$7,0),0),0)</f>
        <v>0.00175856482918174</v>
      </c>
      <c r="AJ57" s="18" t="n">
        <f aca="false">IF(AJ$27&lt;=$F$6,IFERROR(_xlfn.HYPGEOM.DIST(AJ$27,$F$5,ROUND(B57/100*$F$7,0),$F$7,0),0),0)</f>
        <v>0.00466290494107249</v>
      </c>
      <c r="AK57" s="18" t="n">
        <f aca="false">IF(AK$27&lt;=$F$6,IFERROR(_xlfn.HYPGEOM.DIST(AK$27,$F$5,ROUND(B57/100*$F$7,0),$F$7,0),0),0)</f>
        <v>0.0104974817521351</v>
      </c>
      <c r="AL57" s="18" t="n">
        <f aca="false">IF(AL$27&lt;=$F$6,IFERROR(_xlfn.HYPGEOM.DIST(AL$27,$F$5,ROUND(B57/100*$F$7,0),$F$7,0),0),0)</f>
        <v>0</v>
      </c>
      <c r="AM57" s="18" t="n">
        <f aca="false">IF(AM$27&lt;=$F$6,IFERROR(_xlfn.HYPGEOM.DIST(AM$27,$F$5,ROUND(B57/100*$F$7,0),$F$7,0),0),0)</f>
        <v>0</v>
      </c>
      <c r="AN57" s="18" t="n">
        <f aca="false">IF(AN$27&lt;=$F$6,IFERROR(_xlfn.HYPGEOM.DIST(AN$27,$F$5,ROUND(B57/100*$F$7,0),$F$7,0),0),0)</f>
        <v>0</v>
      </c>
      <c r="AO57" s="18" t="n">
        <f aca="false">IF(AO$27&lt;=$F$6,IFERROR(_xlfn.HYPGEOM.DIST(AO$27,$F$5,ROUND(B57/100*$F$7,0),$F$7,0),0),0)</f>
        <v>0</v>
      </c>
      <c r="AP57" s="18" t="n">
        <f aca="false">IF(AP$27&lt;=$F$6,IFERROR(_xlfn.HYPGEOM.DIST(AP$27,$F$5,ROUND(B57/100*$F$7,0),$F$7,0),0),0)</f>
        <v>0</v>
      </c>
      <c r="AQ57" s="18" t="n">
        <f aca="false">IF(AQ$27&lt;=$F$6,IFERROR(_xlfn.HYPGEOM.DIST(AQ$27,$F$5,ROUND(B57/100*$F$7,0),$F$7,0),0),0)</f>
        <v>0</v>
      </c>
      <c r="AR57" s="18" t="n">
        <f aca="false">IF(AR$27&lt;=$F$6,IFERROR(_xlfn.HYPGEOM.DIST(AR$27,$F$5,ROUND(B57/100*$F$7,0),$F$7,0),0),0)</f>
        <v>0</v>
      </c>
      <c r="AS57" s="18" t="n">
        <f aca="false">IF(AS$27&lt;=$F$6,IFERROR(_xlfn.HYPGEOM.DIST(AS$27,$F$5,ROUND(B57/100*$F$7,0),$F$7,0),0),0)</f>
        <v>0</v>
      </c>
      <c r="AT57" s="18" t="n">
        <f aca="false">IF(AT$27&lt;=$F$6,IFERROR(_xlfn.HYPGEOM.DIST(AT$27,$F$5,ROUND(B57/100*$F$7,0),$F$7,0),0),0)</f>
        <v>0</v>
      </c>
      <c r="AU57" s="18" t="n">
        <f aca="false">IF(AU$27&lt;=$F$6,IFERROR(_xlfn.HYPGEOM.DIST(AU$27,$F$5,ROUND(B57/100*$F$7,0),$F$7,0),0),0)</f>
        <v>0</v>
      </c>
      <c r="AV57" s="18" t="n">
        <f aca="false">IF(AV$27&lt;=$F$6,IFERROR(_xlfn.HYPGEOM.DIST(AV$27,$F$5,ROUND(B57/100*$F$7,0),$F$7,0),0),0)</f>
        <v>0</v>
      </c>
      <c r="AW57" s="18" t="n">
        <f aca="false">IF(AW$27&lt;=$F$6,IFERROR(_xlfn.HYPGEOM.DIST(AW$27,$F$5,ROUND(B57/100*$F$7,0),$F$7,0),0),0)</f>
        <v>0</v>
      </c>
      <c r="AX57" s="18" t="n">
        <f aca="false">IF(AX$27&lt;=$F$6,IFERROR(_xlfn.HYPGEOM.DIST(AX$27,$F$5,ROUND(B57/100*$F$7,0),$F$7,0),0),0)</f>
        <v>0</v>
      </c>
      <c r="AY57" s="18" t="n">
        <f aca="false">IF(AY$27&lt;=$F$6,IFERROR(_xlfn.HYPGEOM.DIST(AY$27,$F$5,ROUND(B57/100*$F$7,0),$F$7,0),0),0)</f>
        <v>0</v>
      </c>
      <c r="AZ57" s="18" t="n">
        <f aca="false">IF(AZ$27&lt;=$F$6,IFERROR(_xlfn.HYPGEOM.DIST(AZ$27,$F$5,ROUND(B57/100*$F$7,0),$F$7,0),0),0)</f>
        <v>0</v>
      </c>
      <c r="BA57" s="18" t="n">
        <f aca="false">IF(BA$27&lt;=$F$6,IFERROR(_xlfn.HYPGEOM.DIST(BA$27,$F$5,ROUND(B57/100*$F$7,0),$F$7,0),0),0)</f>
        <v>0</v>
      </c>
      <c r="BB57" s="18" t="n">
        <f aca="false">IF(BB$27&lt;=$F$6,IFERROR(_xlfn.HYPGEOM.DIST(BB$27,$F$5,ROUND(B57/100*$F$7,0),$F$7,0),0),0)</f>
        <v>0</v>
      </c>
      <c r="BC57" s="18" t="n">
        <f aca="false">IF(BC$27&lt;=$F$6,IFERROR(_xlfn.HYPGEOM.DIST(BC$27,$F$5,ROUND(B57/100*$F$7,0),$F$7,0),0),0)</f>
        <v>0</v>
      </c>
    </row>
    <row r="58" customFormat="false" ht="15" hidden="false" customHeight="false" outlineLevel="0" collapsed="false">
      <c r="B58" s="39" t="n">
        <f aca="false">$C$11*30/40</f>
        <v>7.5</v>
      </c>
      <c r="C58" s="40" t="n">
        <f aca="false">IF(ISNUMBER($F$5),IF($C$6="Binomial",BINOMDIST($F$6,$F$5,B58/100,TRUE()),SUM(AD58:BC58)),"")</f>
        <v>0.0149824230895872</v>
      </c>
      <c r="D58" s="39" t="n">
        <f aca="false">IF(ISNUMBER(C58),C58*B58*MAX(0,$F$7-$F$5)/$F$7,"")</f>
        <v>0.105947134704938</v>
      </c>
      <c r="E58" s="41" t="n">
        <f aca="false">IF(ISNUMBER(C58),$F$5+(1-C58)*MAX(0,$F$7-$F$5),"")</f>
        <v>3450.55800380436</v>
      </c>
      <c r="AD58" s="18" t="n">
        <f aca="false">IF(AD$27&lt;=$F$6,IFERROR(_xlfn.HYPGEOM.DIST(AD$27,$F$5,ROUND(B58/100*$F$7,0),$F$7,0),0),0)</f>
        <v>1.01391856081326E-007</v>
      </c>
      <c r="AE58" s="18" t="n">
        <f aca="false">IF(AE$27&lt;=$F$6,IFERROR(_xlfn.HYPGEOM.DIST(AE$27,$F$5,ROUND(B58/100*$F$7,0),$F$7,0),0),0)</f>
        <v>1.75550086566087E-006</v>
      </c>
      <c r="AF58" s="18" t="n">
        <f aca="false">IF(AF$27&lt;=$F$6,IFERROR(_xlfn.HYPGEOM.DIST(AF$27,$F$5,ROUND(B58/100*$F$7,0),$F$7,0),0),0)</f>
        <v>1.50589509927322E-005</v>
      </c>
      <c r="AG58" s="18" t="n">
        <f aca="false">IF(AG$27&lt;=$F$6,IFERROR(_xlfn.HYPGEOM.DIST(AG$27,$F$5,ROUND(B58/100*$F$7,0),$F$7,0),0),0)</f>
        <v>8.53307532239492E-005</v>
      </c>
      <c r="AH58" s="18" t="n">
        <f aca="false">IF(AH$27&lt;=$F$6,IFERROR(_xlfn.HYPGEOM.DIST(AH$27,$F$5,ROUND(B58/100*$F$7,0),$F$7,0),0),0)</f>
        <v>0.000359309534703278</v>
      </c>
      <c r="AI58" s="18" t="n">
        <f aca="false">IF(AI$27&lt;=$F$6,IFERROR(_xlfn.HYPGEOM.DIST(AI$27,$F$5,ROUND(B58/100*$F$7,0),$F$7,0),0),0)</f>
        <v>0.00119921033659942</v>
      </c>
      <c r="AJ58" s="18" t="n">
        <f aca="false">IF(AJ$27&lt;=$F$6,IFERROR(_xlfn.HYPGEOM.DIST(AJ$27,$F$5,ROUND(B58/100*$F$7,0),$F$7,0),0),0)</f>
        <v>0.00330442940269016</v>
      </c>
      <c r="AK58" s="18" t="n">
        <f aca="false">IF(AK$27&lt;=$F$6,IFERROR(_xlfn.HYPGEOM.DIST(AK$27,$F$5,ROUND(B58/100*$F$7,0),$F$7,0),0),0)</f>
        <v>0.00773194298664004</v>
      </c>
      <c r="AL58" s="18" t="n">
        <f aca="false">IF(AL$27&lt;=$F$6,IFERROR(_xlfn.HYPGEOM.DIST(AL$27,$F$5,ROUND(B58/100*$F$7,0),$F$7,0),0),0)</f>
        <v>0</v>
      </c>
      <c r="AM58" s="18" t="n">
        <f aca="false">IF(AM$27&lt;=$F$6,IFERROR(_xlfn.HYPGEOM.DIST(AM$27,$F$5,ROUND(B58/100*$F$7,0),$F$7,0),0),0)</f>
        <v>0</v>
      </c>
      <c r="AN58" s="18" t="n">
        <f aca="false">IF(AN$27&lt;=$F$6,IFERROR(_xlfn.HYPGEOM.DIST(AN$27,$F$5,ROUND(B58/100*$F$7,0),$F$7,0),0),0)</f>
        <v>0</v>
      </c>
      <c r="AO58" s="18" t="n">
        <f aca="false">IF(AO$27&lt;=$F$6,IFERROR(_xlfn.HYPGEOM.DIST(AO$27,$F$5,ROUND(B58/100*$F$7,0),$F$7,0),0),0)</f>
        <v>0</v>
      </c>
      <c r="AP58" s="18" t="n">
        <f aca="false">IF(AP$27&lt;=$F$6,IFERROR(_xlfn.HYPGEOM.DIST(AP$27,$F$5,ROUND(B58/100*$F$7,0),$F$7,0),0),0)</f>
        <v>0</v>
      </c>
      <c r="AQ58" s="18" t="n">
        <f aca="false">IF(AQ$27&lt;=$F$6,IFERROR(_xlfn.HYPGEOM.DIST(AQ$27,$F$5,ROUND(B58/100*$F$7,0),$F$7,0),0),0)</f>
        <v>0</v>
      </c>
      <c r="AR58" s="18" t="n">
        <f aca="false">IF(AR$27&lt;=$F$6,IFERROR(_xlfn.HYPGEOM.DIST(AR$27,$F$5,ROUND(B58/100*$F$7,0),$F$7,0),0),0)</f>
        <v>0</v>
      </c>
      <c r="AS58" s="18" t="n">
        <f aca="false">IF(AS$27&lt;=$F$6,IFERROR(_xlfn.HYPGEOM.DIST(AS$27,$F$5,ROUND(B58/100*$F$7,0),$F$7,0),0),0)</f>
        <v>0</v>
      </c>
      <c r="AT58" s="18" t="n">
        <f aca="false">IF(AT$27&lt;=$F$6,IFERROR(_xlfn.HYPGEOM.DIST(AT$27,$F$5,ROUND(B58/100*$F$7,0),$F$7,0),0),0)</f>
        <v>0</v>
      </c>
      <c r="AU58" s="18" t="n">
        <f aca="false">IF(AU$27&lt;=$F$6,IFERROR(_xlfn.HYPGEOM.DIST(AU$27,$F$5,ROUND(B58/100*$F$7,0),$F$7,0),0),0)</f>
        <v>0</v>
      </c>
      <c r="AV58" s="18" t="n">
        <f aca="false">IF(AV$27&lt;=$F$6,IFERROR(_xlfn.HYPGEOM.DIST(AV$27,$F$5,ROUND(B58/100*$F$7,0),$F$7,0),0),0)</f>
        <v>0</v>
      </c>
      <c r="AW58" s="18" t="n">
        <f aca="false">IF(AW$27&lt;=$F$6,IFERROR(_xlfn.HYPGEOM.DIST(AW$27,$F$5,ROUND(B58/100*$F$7,0),$F$7,0),0),0)</f>
        <v>0</v>
      </c>
      <c r="AX58" s="18" t="n">
        <f aca="false">IF(AX$27&lt;=$F$6,IFERROR(_xlfn.HYPGEOM.DIST(AX$27,$F$5,ROUND(B58/100*$F$7,0),$F$7,0),0),0)</f>
        <v>0</v>
      </c>
      <c r="AY58" s="18" t="n">
        <f aca="false">IF(AY$27&lt;=$F$6,IFERROR(_xlfn.HYPGEOM.DIST(AY$27,$F$5,ROUND(B58/100*$F$7,0),$F$7,0),0),0)</f>
        <v>0</v>
      </c>
      <c r="AZ58" s="18" t="n">
        <f aca="false">IF(AZ$27&lt;=$F$6,IFERROR(_xlfn.HYPGEOM.DIST(AZ$27,$F$5,ROUND(B58/100*$F$7,0),$F$7,0),0),0)</f>
        <v>0</v>
      </c>
      <c r="BA58" s="18" t="n">
        <f aca="false">IF(BA$27&lt;=$F$6,IFERROR(_xlfn.HYPGEOM.DIST(BA$27,$F$5,ROUND(B58/100*$F$7,0),$F$7,0),0),0)</f>
        <v>0</v>
      </c>
      <c r="BB58" s="18" t="n">
        <f aca="false">IF(BB$27&lt;=$F$6,IFERROR(_xlfn.HYPGEOM.DIST(BB$27,$F$5,ROUND(B58/100*$F$7,0),$F$7,0),0),0)</f>
        <v>0</v>
      </c>
      <c r="BC58" s="18" t="n">
        <f aca="false">IF(BC$27&lt;=$F$6,IFERROR(_xlfn.HYPGEOM.DIST(BC$27,$F$5,ROUND(B58/100*$F$7,0),$F$7,0),0),0)</f>
        <v>0</v>
      </c>
    </row>
    <row r="59" customFormat="false" ht="15" hidden="false" customHeight="false" outlineLevel="0" collapsed="false">
      <c r="B59" s="39" t="n">
        <f aca="false">$C$11*31/40</f>
        <v>7.75</v>
      </c>
      <c r="C59" s="40" t="n">
        <f aca="false">IF(ISNUMBER($F$5),IF($C$6="Binomial",BINOMDIST($F$6,$F$5,B59/100,TRUE()),SUM(AD59:BC59)),"")</f>
        <v>0.0109490623605638</v>
      </c>
      <c r="D59" s="39" t="n">
        <f aca="false">IF(ISNUMBER(C59),C59*B59*MAX(0,$F$7-$F$5)/$F$7,"")</f>
        <v>0.0800063628204057</v>
      </c>
      <c r="E59" s="41" t="n">
        <f aca="false">IF(ISNUMBER(C59),$F$5+(1-C59)*MAX(0,$F$7-$F$5),"")</f>
        <v>3463.86809421014</v>
      </c>
      <c r="AD59" s="18" t="n">
        <f aca="false">IF(AD$27&lt;=$F$6,IFERROR(_xlfn.HYPGEOM.DIST(AD$27,$F$5,ROUND(B59/100*$F$7,0),$F$7,0),0),0)</f>
        <v>6.08375934697961E-008</v>
      </c>
      <c r="AE59" s="18" t="n">
        <f aca="false">IF(AE$27&lt;=$F$6,IFERROR(_xlfn.HYPGEOM.DIST(AE$27,$F$5,ROUND(B59/100*$F$7,0),$F$7,0),0),0)</f>
        <v>1.08825002180295E-006</v>
      </c>
      <c r="AF59" s="18" t="n">
        <f aca="false">IF(AF$27&lt;=$F$6,IFERROR(_xlfn.HYPGEOM.DIST(AF$27,$F$5,ROUND(B59/100*$F$7,0),$F$7,0),0),0)</f>
        <v>9.64560766602981E-006</v>
      </c>
      <c r="AG59" s="18" t="n">
        <f aca="false">IF(AG$27&lt;=$F$6,IFERROR(_xlfn.HYPGEOM.DIST(AG$27,$F$5,ROUND(B59/100*$F$7,0),$F$7,0),0),0)</f>
        <v>5.64802501657959E-005</v>
      </c>
      <c r="AH59" s="18" t="n">
        <f aca="false">IF(AH$27&lt;=$F$6,IFERROR(_xlfn.HYPGEOM.DIST(AH$27,$F$5,ROUND(B59/100*$F$7,0),$F$7,0),0),0)</f>
        <v>0.000245790577625566</v>
      </c>
      <c r="AI59" s="18" t="n">
        <f aca="false">IF(AI$27&lt;=$F$6,IFERROR(_xlfn.HYPGEOM.DIST(AI$27,$F$5,ROUND(B59/100*$F$7,0),$F$7,0),0),0)</f>
        <v>0.000847904581957884</v>
      </c>
      <c r="AJ59" s="18" t="n">
        <f aca="false">IF(AJ$27&lt;=$F$6,IFERROR(_xlfn.HYPGEOM.DIST(AJ$27,$F$5,ROUND(B59/100*$F$7,0),$F$7,0),0),0)</f>
        <v>0.00241520102504972</v>
      </c>
      <c r="AK59" s="18" t="n">
        <f aca="false">IF(AK$27&lt;=$F$6,IFERROR(_xlfn.HYPGEOM.DIST(AK$27,$F$5,ROUND(B59/100*$F$7,0),$F$7,0),0),0)</f>
        <v>0.005842531747497</v>
      </c>
      <c r="AL59" s="18" t="n">
        <f aca="false">IF(AL$27&lt;=$F$6,IFERROR(_xlfn.HYPGEOM.DIST(AL$27,$F$5,ROUND(B59/100*$F$7,0),$F$7,0),0),0)</f>
        <v>0</v>
      </c>
      <c r="AM59" s="18" t="n">
        <f aca="false">IF(AM$27&lt;=$F$6,IFERROR(_xlfn.HYPGEOM.DIST(AM$27,$F$5,ROUND(B59/100*$F$7,0),$F$7,0),0),0)</f>
        <v>0</v>
      </c>
      <c r="AN59" s="18" t="n">
        <f aca="false">IF(AN$27&lt;=$F$6,IFERROR(_xlfn.HYPGEOM.DIST(AN$27,$F$5,ROUND(B59/100*$F$7,0),$F$7,0),0),0)</f>
        <v>0</v>
      </c>
      <c r="AO59" s="18" t="n">
        <f aca="false">IF(AO$27&lt;=$F$6,IFERROR(_xlfn.HYPGEOM.DIST(AO$27,$F$5,ROUND(B59/100*$F$7,0),$F$7,0),0),0)</f>
        <v>0</v>
      </c>
      <c r="AP59" s="18" t="n">
        <f aca="false">IF(AP$27&lt;=$F$6,IFERROR(_xlfn.HYPGEOM.DIST(AP$27,$F$5,ROUND(B59/100*$F$7,0),$F$7,0),0),0)</f>
        <v>0</v>
      </c>
      <c r="AQ59" s="18" t="n">
        <f aca="false">IF(AQ$27&lt;=$F$6,IFERROR(_xlfn.HYPGEOM.DIST(AQ$27,$F$5,ROUND(B59/100*$F$7,0),$F$7,0),0),0)</f>
        <v>0</v>
      </c>
      <c r="AR59" s="18" t="n">
        <f aca="false">IF(AR$27&lt;=$F$6,IFERROR(_xlfn.HYPGEOM.DIST(AR$27,$F$5,ROUND(B59/100*$F$7,0),$F$7,0),0),0)</f>
        <v>0</v>
      </c>
      <c r="AS59" s="18" t="n">
        <f aca="false">IF(AS$27&lt;=$F$6,IFERROR(_xlfn.HYPGEOM.DIST(AS$27,$F$5,ROUND(B59/100*$F$7,0),$F$7,0),0),0)</f>
        <v>0</v>
      </c>
      <c r="AT59" s="18" t="n">
        <f aca="false">IF(AT$27&lt;=$F$6,IFERROR(_xlfn.HYPGEOM.DIST(AT$27,$F$5,ROUND(B59/100*$F$7,0),$F$7,0),0),0)</f>
        <v>0</v>
      </c>
      <c r="AU59" s="18" t="n">
        <f aca="false">IF(AU$27&lt;=$F$6,IFERROR(_xlfn.HYPGEOM.DIST(AU$27,$F$5,ROUND(B59/100*$F$7,0),$F$7,0),0),0)</f>
        <v>0</v>
      </c>
      <c r="AV59" s="18" t="n">
        <f aca="false">IF(AV$27&lt;=$F$6,IFERROR(_xlfn.HYPGEOM.DIST(AV$27,$F$5,ROUND(B59/100*$F$7,0),$F$7,0),0),0)</f>
        <v>0</v>
      </c>
      <c r="AW59" s="18" t="n">
        <f aca="false">IF(AW$27&lt;=$F$6,IFERROR(_xlfn.HYPGEOM.DIST(AW$27,$F$5,ROUND(B59/100*$F$7,0),$F$7,0),0),0)</f>
        <v>0</v>
      </c>
      <c r="AX59" s="18" t="n">
        <f aca="false">IF(AX$27&lt;=$F$6,IFERROR(_xlfn.HYPGEOM.DIST(AX$27,$F$5,ROUND(B59/100*$F$7,0),$F$7,0),0),0)</f>
        <v>0</v>
      </c>
      <c r="AY59" s="18" t="n">
        <f aca="false">IF(AY$27&lt;=$F$6,IFERROR(_xlfn.HYPGEOM.DIST(AY$27,$F$5,ROUND(B59/100*$F$7,0),$F$7,0),0),0)</f>
        <v>0</v>
      </c>
      <c r="AZ59" s="18" t="n">
        <f aca="false">IF(AZ$27&lt;=$F$6,IFERROR(_xlfn.HYPGEOM.DIST(AZ$27,$F$5,ROUND(B59/100*$F$7,0),$F$7,0),0),0)</f>
        <v>0</v>
      </c>
      <c r="BA59" s="18" t="n">
        <f aca="false">IF(BA$27&lt;=$F$6,IFERROR(_xlfn.HYPGEOM.DIST(BA$27,$F$5,ROUND(B59/100*$F$7,0),$F$7,0),0),0)</f>
        <v>0</v>
      </c>
      <c r="BB59" s="18" t="n">
        <f aca="false">IF(BB$27&lt;=$F$6,IFERROR(_xlfn.HYPGEOM.DIST(BB$27,$F$5,ROUND(B59/100*$F$7,0),$F$7,0),0),0)</f>
        <v>0</v>
      </c>
      <c r="BC59" s="18" t="n">
        <f aca="false">IF(BC$27&lt;=$F$6,IFERROR(_xlfn.HYPGEOM.DIST(BC$27,$F$5,ROUND(B59/100*$F$7,0),$F$7,0),0),0)</f>
        <v>0</v>
      </c>
    </row>
    <row r="60" customFormat="false" ht="15" hidden="false" customHeight="false" outlineLevel="0" collapsed="false">
      <c r="B60" s="39" t="n">
        <f aca="false">$C$11*32/40</f>
        <v>8</v>
      </c>
      <c r="C60" s="40" t="n">
        <f aca="false">IF(ISNUMBER($F$5),IF($C$6="Binomial",BINOMDIST($F$6,$F$5,B60/100,TRUE()),SUM(AD60:BC60)),"")</f>
        <v>0.00794389628260014</v>
      </c>
      <c r="D60" s="39" t="n">
        <f aca="false">IF(ISNUMBER(C60),C60*B60*MAX(0,$F$7-$F$5)/$F$7,"")</f>
        <v>0.0599196748173268</v>
      </c>
      <c r="E60" s="41" t="n">
        <f aca="false">IF(ISNUMBER(C60),$F$5+(1-C60)*MAX(0,$F$7-$F$5),"")</f>
        <v>3473.78514226742</v>
      </c>
      <c r="AD60" s="18" t="n">
        <f aca="false">IF(AD$27&lt;=$F$6,IFERROR(_xlfn.HYPGEOM.DIST(AD$27,$F$5,ROUND(B60/100*$F$7,0),$F$7,0),0),0)</f>
        <v>3.41926527335197E-008</v>
      </c>
      <c r="AE60" s="18" t="n">
        <f aca="false">IF(AE$27&lt;=$F$6,IFERROR(_xlfn.HYPGEOM.DIST(AE$27,$F$5,ROUND(B60/100*$F$7,0),$F$7,0),0),0)</f>
        <v>6.3382606854588E-007</v>
      </c>
      <c r="AF60" s="18" t="n">
        <f aca="false">IF(AF$27&lt;=$F$6,IFERROR(_xlfn.HYPGEOM.DIST(AF$27,$F$5,ROUND(B60/100*$F$7,0),$F$7,0),0),0)</f>
        <v>5.82241183847382E-006</v>
      </c>
      <c r="AG60" s="18" t="n">
        <f aca="false">IF(AG$27&lt;=$F$6,IFERROR(_xlfn.HYPGEOM.DIST(AG$27,$F$5,ROUND(B60/100*$F$7,0),$F$7,0),0),0)</f>
        <v>3.53389389389076E-005</v>
      </c>
      <c r="AH60" s="18" t="n">
        <f aca="false">IF(AH$27&lt;=$F$6,IFERROR(_xlfn.HYPGEOM.DIST(AH$27,$F$5,ROUND(B60/100*$F$7,0),$F$7,0),0),0)</f>
        <v>0.00015942547610427</v>
      </c>
      <c r="AI60" s="18" t="n">
        <f aca="false">IF(AI$27&lt;=$F$6,IFERROR(_xlfn.HYPGEOM.DIST(AI$27,$F$5,ROUND(B60/100*$F$7,0),$F$7,0),0),0)</f>
        <v>0.000570200367294981</v>
      </c>
      <c r="AJ60" s="18" t="n">
        <f aca="false">IF(AJ$27&lt;=$F$6,IFERROR(_xlfn.HYPGEOM.DIST(AJ$27,$F$5,ROUND(B60/100*$F$7,0),$F$7,0),0),0)</f>
        <v>0.00168412616744841</v>
      </c>
      <c r="AK60" s="18" t="n">
        <f aca="false">IF(AK$27&lt;=$F$6,IFERROR(_xlfn.HYPGEOM.DIST(AK$27,$F$5,ROUND(B60/100*$F$7,0),$F$7,0),0),0)</f>
        <v>0.00422490021033969</v>
      </c>
      <c r="AL60" s="18" t="n">
        <f aca="false">IF(AL$27&lt;=$F$6,IFERROR(_xlfn.HYPGEOM.DIST(AL$27,$F$5,ROUND(B60/100*$F$7,0),$F$7,0),0),0)</f>
        <v>0</v>
      </c>
      <c r="AM60" s="18" t="n">
        <f aca="false">IF(AM$27&lt;=$F$6,IFERROR(_xlfn.HYPGEOM.DIST(AM$27,$F$5,ROUND(B60/100*$F$7,0),$F$7,0),0),0)</f>
        <v>0</v>
      </c>
      <c r="AN60" s="18" t="n">
        <f aca="false">IF(AN$27&lt;=$F$6,IFERROR(_xlfn.HYPGEOM.DIST(AN$27,$F$5,ROUND(B60/100*$F$7,0),$F$7,0),0),0)</f>
        <v>0</v>
      </c>
      <c r="AO60" s="18" t="n">
        <f aca="false">IF(AO$27&lt;=$F$6,IFERROR(_xlfn.HYPGEOM.DIST(AO$27,$F$5,ROUND(B60/100*$F$7,0),$F$7,0),0),0)</f>
        <v>0</v>
      </c>
      <c r="AP60" s="18" t="n">
        <f aca="false">IF(AP$27&lt;=$F$6,IFERROR(_xlfn.HYPGEOM.DIST(AP$27,$F$5,ROUND(B60/100*$F$7,0),$F$7,0),0),0)</f>
        <v>0</v>
      </c>
      <c r="AQ60" s="18" t="n">
        <f aca="false">IF(AQ$27&lt;=$F$6,IFERROR(_xlfn.HYPGEOM.DIST(AQ$27,$F$5,ROUND(B60/100*$F$7,0),$F$7,0),0),0)</f>
        <v>0</v>
      </c>
      <c r="AR60" s="18" t="n">
        <f aca="false">IF(AR$27&lt;=$F$6,IFERROR(_xlfn.HYPGEOM.DIST(AR$27,$F$5,ROUND(B60/100*$F$7,0),$F$7,0),0),0)</f>
        <v>0</v>
      </c>
      <c r="AS60" s="18" t="n">
        <f aca="false">IF(AS$27&lt;=$F$6,IFERROR(_xlfn.HYPGEOM.DIST(AS$27,$F$5,ROUND(B60/100*$F$7,0),$F$7,0),0),0)</f>
        <v>0</v>
      </c>
      <c r="AT60" s="18" t="n">
        <f aca="false">IF(AT$27&lt;=$F$6,IFERROR(_xlfn.HYPGEOM.DIST(AT$27,$F$5,ROUND(B60/100*$F$7,0),$F$7,0),0),0)</f>
        <v>0</v>
      </c>
      <c r="AU60" s="18" t="n">
        <f aca="false">IF(AU$27&lt;=$F$6,IFERROR(_xlfn.HYPGEOM.DIST(AU$27,$F$5,ROUND(B60/100*$F$7,0),$F$7,0),0),0)</f>
        <v>0</v>
      </c>
      <c r="AV60" s="18" t="n">
        <f aca="false">IF(AV$27&lt;=$F$6,IFERROR(_xlfn.HYPGEOM.DIST(AV$27,$F$5,ROUND(B60/100*$F$7,0),$F$7,0),0),0)</f>
        <v>0</v>
      </c>
      <c r="AW60" s="18" t="n">
        <f aca="false">IF(AW$27&lt;=$F$6,IFERROR(_xlfn.HYPGEOM.DIST(AW$27,$F$5,ROUND(B60/100*$F$7,0),$F$7,0),0),0)</f>
        <v>0</v>
      </c>
      <c r="AX60" s="18" t="n">
        <f aca="false">IF(AX$27&lt;=$F$6,IFERROR(_xlfn.HYPGEOM.DIST(AX$27,$F$5,ROUND(B60/100*$F$7,0),$F$7,0),0),0)</f>
        <v>0</v>
      </c>
      <c r="AY60" s="18" t="n">
        <f aca="false">IF(AY$27&lt;=$F$6,IFERROR(_xlfn.HYPGEOM.DIST(AY$27,$F$5,ROUND(B60/100*$F$7,0),$F$7,0),0),0)</f>
        <v>0</v>
      </c>
      <c r="AZ60" s="18" t="n">
        <f aca="false">IF(AZ$27&lt;=$F$6,IFERROR(_xlfn.HYPGEOM.DIST(AZ$27,$F$5,ROUND(B60/100*$F$7,0),$F$7,0),0),0)</f>
        <v>0</v>
      </c>
      <c r="BA60" s="18" t="n">
        <f aca="false">IF(BA$27&lt;=$F$6,IFERROR(_xlfn.HYPGEOM.DIST(BA$27,$F$5,ROUND(B60/100*$F$7,0),$F$7,0),0),0)</f>
        <v>0</v>
      </c>
      <c r="BB60" s="18" t="n">
        <f aca="false">IF(BB$27&lt;=$F$6,IFERROR(_xlfn.HYPGEOM.DIST(BB$27,$F$5,ROUND(B60/100*$F$7,0),$F$7,0),0),0)</f>
        <v>0</v>
      </c>
      <c r="BC60" s="18" t="n">
        <f aca="false">IF(BC$27&lt;=$F$6,IFERROR(_xlfn.HYPGEOM.DIST(BC$27,$F$5,ROUND(B60/100*$F$7,0),$F$7,0),0),0)</f>
        <v>0</v>
      </c>
    </row>
    <row r="61" customFormat="false" ht="15" hidden="false" customHeight="false" outlineLevel="0" collapsed="false">
      <c r="B61" s="39" t="n">
        <f aca="false">$C$11*33/40</f>
        <v>8.25</v>
      </c>
      <c r="C61" s="40" t="n">
        <f aca="false">IF(ISNUMBER($F$5),IF($C$6="Binomial",BINOMDIST($F$6,$F$5,B61/100,TRUE()),SUM(AD61:BC61)),"")</f>
        <v>0.00572371960977829</v>
      </c>
      <c r="D61" s="39" t="n">
        <f aca="false">IF(ISNUMBER(C61),C61*B61*MAX(0,$F$7-$F$5)/$F$7,"")</f>
        <v>0.0445223618217754</v>
      </c>
      <c r="E61" s="41" t="n">
        <f aca="false">IF(ISNUMBER(C61),$F$5+(1-C61)*MAX(0,$F$7-$F$5),"")</f>
        <v>3481.11172528773</v>
      </c>
      <c r="AD61" s="18" t="n">
        <f aca="false">IF(AD$27&lt;=$F$6,IFERROR(_xlfn.HYPGEOM.DIST(AD$27,$F$5,ROUND(B61/100*$F$7,0),$F$7,0),0),0)</f>
        <v>1.91853752036731E-008</v>
      </c>
      <c r="AE61" s="18" t="n">
        <f aca="false">IF(AE$27&lt;=$F$6,IFERROR(_xlfn.HYPGEOM.DIST(AE$27,$F$5,ROUND(B61/100*$F$7,0),$F$7,0),0),0)</f>
        <v>3.68165566657472E-007</v>
      </c>
      <c r="AF61" s="18" t="n">
        <f aca="false">IF(AF$27&lt;=$F$6,IFERROR(_xlfn.HYPGEOM.DIST(AF$27,$F$5,ROUND(B61/100*$F$7,0),$F$7,0),0),0)</f>
        <v>3.50154413479473E-006</v>
      </c>
      <c r="AG61" s="18" t="n">
        <f aca="false">IF(AG$27&lt;=$F$6,IFERROR(_xlfn.HYPGEOM.DIST(AG$27,$F$5,ROUND(B61/100*$F$7,0),$F$7,0),0),0)</f>
        <v>2.20060547449508E-005</v>
      </c>
      <c r="AH61" s="18" t="n">
        <f aca="false">IF(AH$27&lt;=$F$6,IFERROR(_xlfn.HYPGEOM.DIST(AH$27,$F$5,ROUND(B61/100*$F$7,0),$F$7,0),0),0)</f>
        <v>0.000102808054431179</v>
      </c>
      <c r="AI61" s="18" t="n">
        <f aca="false">IF(AI$27&lt;=$F$6,IFERROR(_xlfn.HYPGEOM.DIST(AI$27,$F$5,ROUND(B61/100*$F$7,0),$F$7,0),0),0)</f>
        <v>0.000380826122050773</v>
      </c>
      <c r="AJ61" s="18" t="n">
        <f aca="false">IF(AJ$27&lt;=$F$6,IFERROR(_xlfn.HYPGEOM.DIST(AJ$27,$F$5,ROUND(B61/100*$F$7,0),$F$7,0),0),0)</f>
        <v>0.00116507295542878</v>
      </c>
      <c r="AK61" s="18" t="n">
        <f aca="false">IF(AK$27&lt;=$F$6,IFERROR(_xlfn.HYPGEOM.DIST(AK$27,$F$5,ROUND(B61/100*$F$7,0),$F$7,0),0),0)</f>
        <v>0.00302777787555387</v>
      </c>
      <c r="AL61" s="18" t="n">
        <f aca="false">IF(AL$27&lt;=$F$6,IFERROR(_xlfn.HYPGEOM.DIST(AL$27,$F$5,ROUND(B61/100*$F$7,0),$F$7,0),0),0)</f>
        <v>0</v>
      </c>
      <c r="AM61" s="18" t="n">
        <f aca="false">IF(AM$27&lt;=$F$6,IFERROR(_xlfn.HYPGEOM.DIST(AM$27,$F$5,ROUND(B61/100*$F$7,0),$F$7,0),0),0)</f>
        <v>0</v>
      </c>
      <c r="AN61" s="18" t="n">
        <f aca="false">IF(AN$27&lt;=$F$6,IFERROR(_xlfn.HYPGEOM.DIST(AN$27,$F$5,ROUND(B61/100*$F$7,0),$F$7,0),0),0)</f>
        <v>0</v>
      </c>
      <c r="AO61" s="18" t="n">
        <f aca="false">IF(AO$27&lt;=$F$6,IFERROR(_xlfn.HYPGEOM.DIST(AO$27,$F$5,ROUND(B61/100*$F$7,0),$F$7,0),0),0)</f>
        <v>0</v>
      </c>
      <c r="AP61" s="18" t="n">
        <f aca="false">IF(AP$27&lt;=$F$6,IFERROR(_xlfn.HYPGEOM.DIST(AP$27,$F$5,ROUND(B61/100*$F$7,0),$F$7,0),0),0)</f>
        <v>0</v>
      </c>
      <c r="AQ61" s="18" t="n">
        <f aca="false">IF(AQ$27&lt;=$F$6,IFERROR(_xlfn.HYPGEOM.DIST(AQ$27,$F$5,ROUND(B61/100*$F$7,0),$F$7,0),0),0)</f>
        <v>0</v>
      </c>
      <c r="AR61" s="18" t="n">
        <f aca="false">IF(AR$27&lt;=$F$6,IFERROR(_xlfn.HYPGEOM.DIST(AR$27,$F$5,ROUND(B61/100*$F$7,0),$F$7,0),0),0)</f>
        <v>0</v>
      </c>
      <c r="AS61" s="18" t="n">
        <f aca="false">IF(AS$27&lt;=$F$6,IFERROR(_xlfn.HYPGEOM.DIST(AS$27,$F$5,ROUND(B61/100*$F$7,0),$F$7,0),0),0)</f>
        <v>0</v>
      </c>
      <c r="AT61" s="18" t="n">
        <f aca="false">IF(AT$27&lt;=$F$6,IFERROR(_xlfn.HYPGEOM.DIST(AT$27,$F$5,ROUND(B61/100*$F$7,0),$F$7,0),0),0)</f>
        <v>0</v>
      </c>
      <c r="AU61" s="18" t="n">
        <f aca="false">IF(AU$27&lt;=$F$6,IFERROR(_xlfn.HYPGEOM.DIST(AU$27,$F$5,ROUND(B61/100*$F$7,0),$F$7,0),0),0)</f>
        <v>0</v>
      </c>
      <c r="AV61" s="18" t="n">
        <f aca="false">IF(AV$27&lt;=$F$6,IFERROR(_xlfn.HYPGEOM.DIST(AV$27,$F$5,ROUND(B61/100*$F$7,0),$F$7,0),0),0)</f>
        <v>0</v>
      </c>
      <c r="AW61" s="18" t="n">
        <f aca="false">IF(AW$27&lt;=$F$6,IFERROR(_xlfn.HYPGEOM.DIST(AW$27,$F$5,ROUND(B61/100*$F$7,0),$F$7,0),0),0)</f>
        <v>0</v>
      </c>
      <c r="AX61" s="18" t="n">
        <f aca="false">IF(AX$27&lt;=$F$6,IFERROR(_xlfn.HYPGEOM.DIST(AX$27,$F$5,ROUND(B61/100*$F$7,0),$F$7,0),0),0)</f>
        <v>0</v>
      </c>
      <c r="AY61" s="18" t="n">
        <f aca="false">IF(AY$27&lt;=$F$6,IFERROR(_xlfn.HYPGEOM.DIST(AY$27,$F$5,ROUND(B61/100*$F$7,0),$F$7,0),0),0)</f>
        <v>0</v>
      </c>
      <c r="AZ61" s="18" t="n">
        <f aca="false">IF(AZ$27&lt;=$F$6,IFERROR(_xlfn.HYPGEOM.DIST(AZ$27,$F$5,ROUND(B61/100*$F$7,0),$F$7,0),0),0)</f>
        <v>0</v>
      </c>
      <c r="BA61" s="18" t="n">
        <f aca="false">IF(BA$27&lt;=$F$6,IFERROR(_xlfn.HYPGEOM.DIST(BA$27,$F$5,ROUND(B61/100*$F$7,0),$F$7,0),0),0)</f>
        <v>0</v>
      </c>
      <c r="BB61" s="18" t="n">
        <f aca="false">IF(BB$27&lt;=$F$6,IFERROR(_xlfn.HYPGEOM.DIST(BB$27,$F$5,ROUND(B61/100*$F$7,0),$F$7,0),0),0)</f>
        <v>0</v>
      </c>
      <c r="BC61" s="18" t="n">
        <f aca="false">IF(BC$27&lt;=$F$6,IFERROR(_xlfn.HYPGEOM.DIST(BC$27,$F$5,ROUND(B61/100*$F$7,0),$F$7,0),0),0)</f>
        <v>0</v>
      </c>
    </row>
    <row r="62" customFormat="false" ht="15" hidden="false" customHeight="false" outlineLevel="0" collapsed="false">
      <c r="B62" s="39" t="n">
        <f aca="false">$C$11*34/40</f>
        <v>8.5</v>
      </c>
      <c r="C62" s="40" t="n">
        <f aca="false">IF(ISNUMBER($F$5),IF($C$6="Binomial",BINOMDIST($F$6,$F$5,B62/100,TRUE()),SUM(AD62:BC62)),"")</f>
        <v>0.00409664724649437</v>
      </c>
      <c r="D62" s="39" t="n">
        <f aca="false">IF(ISNUMBER(C62),C62*B62*MAX(0,$F$7-$F$5)/$F$7,"")</f>
        <v>0.0328317015040478</v>
      </c>
      <c r="E62" s="41" t="n">
        <f aca="false">IF(ISNUMBER(C62),$F$5+(1-C62)*MAX(0,$F$7-$F$5),"")</f>
        <v>3486.48106408657</v>
      </c>
      <c r="AD62" s="18" t="n">
        <f aca="false">IF(AD$27&lt;=$F$6,IFERROR(_xlfn.HYPGEOM.DIST(AD$27,$F$5,ROUND(B62/100*$F$7,0),$F$7,0),0),0)</f>
        <v>1.07468289469886E-008</v>
      </c>
      <c r="AE62" s="18" t="n">
        <f aca="false">IF(AE$27&lt;=$F$6,IFERROR(_xlfn.HYPGEOM.DIST(AE$27,$F$5,ROUND(B62/100*$F$7,0),$F$7,0),0),0)</f>
        <v>2.13290378035471E-007</v>
      </c>
      <c r="AF62" s="18" t="n">
        <f aca="false">IF(AF$27&lt;=$F$6,IFERROR(_xlfn.HYPGEOM.DIST(AF$27,$F$5,ROUND(B62/100*$F$7,0),$F$7,0),0),0)</f>
        <v>2.09821924318083E-006</v>
      </c>
      <c r="AG62" s="18" t="n">
        <f aca="false">IF(AG$27&lt;=$F$6,IFERROR(_xlfn.HYPGEOM.DIST(AG$27,$F$5,ROUND(B62/100*$F$7,0),$F$7,0),0),0)</f>
        <v>1.36408689300435E-005</v>
      </c>
      <c r="AH62" s="18" t="n">
        <f aca="false">IF(AH$27&lt;=$F$6,IFERROR(_xlfn.HYPGEOM.DIST(AH$27,$F$5,ROUND(B62/100*$F$7,0),$F$7,0),0),0)</f>
        <v>6.5929732025073E-005</v>
      </c>
      <c r="AI62" s="18" t="n">
        <f aca="false">IF(AI$27&lt;=$F$6,IFERROR(_xlfn.HYPGEOM.DIST(AI$27,$F$5,ROUND(B62/100*$F$7,0),$F$7,0),0),0)</f>
        <v>0.000252686057746113</v>
      </c>
      <c r="AJ62" s="18" t="n">
        <f aca="false">IF(AJ$27&lt;=$F$6,IFERROR(_xlfn.HYPGEOM.DIST(AJ$27,$F$5,ROUND(B62/100*$F$7,0),$F$7,0),0),0)</f>
        <v>0.000799934502954574</v>
      </c>
      <c r="AK62" s="18" t="n">
        <f aca="false">IF(AK$27&lt;=$F$6,IFERROR(_xlfn.HYPGEOM.DIST(AK$27,$F$5,ROUND(B62/100*$F$7,0),$F$7,0),0),0)</f>
        <v>0.00215138820317005</v>
      </c>
      <c r="AL62" s="18" t="n">
        <f aca="false">IF(AL$27&lt;=$F$6,IFERROR(_xlfn.HYPGEOM.DIST(AL$27,$F$5,ROUND(B62/100*$F$7,0),$F$7,0),0),0)</f>
        <v>0</v>
      </c>
      <c r="AM62" s="18" t="n">
        <f aca="false">IF(AM$27&lt;=$F$6,IFERROR(_xlfn.HYPGEOM.DIST(AM$27,$F$5,ROUND(B62/100*$F$7,0),$F$7,0),0),0)</f>
        <v>0</v>
      </c>
      <c r="AN62" s="18" t="n">
        <f aca="false">IF(AN$27&lt;=$F$6,IFERROR(_xlfn.HYPGEOM.DIST(AN$27,$F$5,ROUND(B62/100*$F$7,0),$F$7,0),0),0)</f>
        <v>0</v>
      </c>
      <c r="AO62" s="18" t="n">
        <f aca="false">IF(AO$27&lt;=$F$6,IFERROR(_xlfn.HYPGEOM.DIST(AO$27,$F$5,ROUND(B62/100*$F$7,0),$F$7,0),0),0)</f>
        <v>0</v>
      </c>
      <c r="AP62" s="18" t="n">
        <f aca="false">IF(AP$27&lt;=$F$6,IFERROR(_xlfn.HYPGEOM.DIST(AP$27,$F$5,ROUND(B62/100*$F$7,0),$F$7,0),0),0)</f>
        <v>0</v>
      </c>
      <c r="AQ62" s="18" t="n">
        <f aca="false">IF(AQ$27&lt;=$F$6,IFERROR(_xlfn.HYPGEOM.DIST(AQ$27,$F$5,ROUND(B62/100*$F$7,0),$F$7,0),0),0)</f>
        <v>0</v>
      </c>
      <c r="AR62" s="18" t="n">
        <f aca="false">IF(AR$27&lt;=$F$6,IFERROR(_xlfn.HYPGEOM.DIST(AR$27,$F$5,ROUND(B62/100*$F$7,0),$F$7,0),0),0)</f>
        <v>0</v>
      </c>
      <c r="AS62" s="18" t="n">
        <f aca="false">IF(AS$27&lt;=$F$6,IFERROR(_xlfn.HYPGEOM.DIST(AS$27,$F$5,ROUND(B62/100*$F$7,0),$F$7,0),0),0)</f>
        <v>0</v>
      </c>
      <c r="AT62" s="18" t="n">
        <f aca="false">IF(AT$27&lt;=$F$6,IFERROR(_xlfn.HYPGEOM.DIST(AT$27,$F$5,ROUND(B62/100*$F$7,0),$F$7,0),0),0)</f>
        <v>0</v>
      </c>
      <c r="AU62" s="18" t="n">
        <f aca="false">IF(AU$27&lt;=$F$6,IFERROR(_xlfn.HYPGEOM.DIST(AU$27,$F$5,ROUND(B62/100*$F$7,0),$F$7,0),0),0)</f>
        <v>0</v>
      </c>
      <c r="AV62" s="18" t="n">
        <f aca="false">IF(AV$27&lt;=$F$6,IFERROR(_xlfn.HYPGEOM.DIST(AV$27,$F$5,ROUND(B62/100*$F$7,0),$F$7,0),0),0)</f>
        <v>0</v>
      </c>
      <c r="AW62" s="18" t="n">
        <f aca="false">IF(AW$27&lt;=$F$6,IFERROR(_xlfn.HYPGEOM.DIST(AW$27,$F$5,ROUND(B62/100*$F$7,0),$F$7,0),0),0)</f>
        <v>0</v>
      </c>
      <c r="AX62" s="18" t="n">
        <f aca="false">IF(AX$27&lt;=$F$6,IFERROR(_xlfn.HYPGEOM.DIST(AX$27,$F$5,ROUND(B62/100*$F$7,0),$F$7,0),0),0)</f>
        <v>0</v>
      </c>
      <c r="AY62" s="18" t="n">
        <f aca="false">IF(AY$27&lt;=$F$6,IFERROR(_xlfn.HYPGEOM.DIST(AY$27,$F$5,ROUND(B62/100*$F$7,0),$F$7,0),0),0)</f>
        <v>0</v>
      </c>
      <c r="AZ62" s="18" t="n">
        <f aca="false">IF(AZ$27&lt;=$F$6,IFERROR(_xlfn.HYPGEOM.DIST(AZ$27,$F$5,ROUND(B62/100*$F$7,0),$F$7,0),0),0)</f>
        <v>0</v>
      </c>
      <c r="BA62" s="18" t="n">
        <f aca="false">IF(BA$27&lt;=$F$6,IFERROR(_xlfn.HYPGEOM.DIST(BA$27,$F$5,ROUND(B62/100*$F$7,0),$F$7,0),0),0)</f>
        <v>0</v>
      </c>
      <c r="BB62" s="18" t="n">
        <f aca="false">IF(BB$27&lt;=$F$6,IFERROR(_xlfn.HYPGEOM.DIST(BB$27,$F$5,ROUND(B62/100*$F$7,0),$F$7,0),0),0)</f>
        <v>0</v>
      </c>
      <c r="BC62" s="18" t="n">
        <f aca="false">IF(BC$27&lt;=$F$6,IFERROR(_xlfn.HYPGEOM.DIST(BC$27,$F$5,ROUND(B62/100*$F$7,0),$F$7,0),0),0)</f>
        <v>0</v>
      </c>
    </row>
    <row r="63" customFormat="false" ht="15" hidden="false" customHeight="false" outlineLevel="0" collapsed="false">
      <c r="B63" s="39" t="n">
        <f aca="false">$C$11*35/40</f>
        <v>8.75</v>
      </c>
      <c r="C63" s="40" t="n">
        <f aca="false">IF(ISNUMBER($F$5),IF($C$6="Binomial",BINOMDIST($F$6,$F$5,B63/100,TRUE()),SUM(AD63:BC63)),"")</f>
        <v>0.00291335320697781</v>
      </c>
      <c r="D63" s="39" t="n">
        <f aca="false">IF(ISNUMBER(C63),C63*B63*MAX(0,$F$7-$F$5)/$F$7,"")</f>
        <v>0.0240351639575669</v>
      </c>
      <c r="E63" s="41" t="n">
        <f aca="false">IF(ISNUMBER(C63),$F$5+(1-C63)*MAX(0,$F$7-$F$5),"")</f>
        <v>3490.38593441697</v>
      </c>
      <c r="AD63" s="18" t="n">
        <f aca="false">IF(AD$27&lt;=$F$6,IFERROR(_xlfn.HYPGEOM.DIST(AD$27,$F$5,ROUND(B63/100*$F$7,0),$F$7,0),0),0)</f>
        <v>6.41123651359523E-009</v>
      </c>
      <c r="AE63" s="18" t="n">
        <f aca="false">IF(AE$27&lt;=$F$6,IFERROR(_xlfn.HYPGEOM.DIST(AE$27,$F$5,ROUND(B63/100*$F$7,0),$F$7,0),0),0)</f>
        <v>1.31007570828724E-007</v>
      </c>
      <c r="AF63" s="18" t="n">
        <f aca="false">IF(AF$27&lt;=$F$6,IFERROR(_xlfn.HYPGEOM.DIST(AF$27,$F$5,ROUND(B63/100*$F$7,0),$F$7,0),0),0)</f>
        <v>1.32702011205764E-006</v>
      </c>
      <c r="AG63" s="18" t="n">
        <f aca="false">IF(AG$27&lt;=$F$6,IFERROR(_xlfn.HYPGEOM.DIST(AG$27,$F$5,ROUND(B63/100*$F$7,0),$F$7,0),0),0)</f>
        <v>8.88399450394546E-006</v>
      </c>
      <c r="AH63" s="18" t="n">
        <f aca="false">IF(AH$27&lt;=$F$6,IFERROR(_xlfn.HYPGEOM.DIST(AH$27,$F$5,ROUND(B63/100*$F$7,0),$F$7,0),0),0)</f>
        <v>4.42206901213316E-005</v>
      </c>
      <c r="AI63" s="18" t="n">
        <f aca="false">IF(AI$27&lt;=$F$6,IFERROR(_xlfn.HYPGEOM.DIST(AI$27,$F$5,ROUND(B63/100*$F$7,0),$F$7,0),0),0)</f>
        <v>0.00017455892561933</v>
      </c>
      <c r="AJ63" s="18" t="n">
        <f aca="false">IF(AJ$27&lt;=$F$6,IFERROR(_xlfn.HYPGEOM.DIST(AJ$27,$F$5,ROUND(B63/100*$F$7,0),$F$7,0),0),0)</f>
        <v>0.000569207563290367</v>
      </c>
      <c r="AK63" s="18" t="n">
        <f aca="false">IF(AK$27&lt;=$F$6,IFERROR(_xlfn.HYPGEOM.DIST(AK$27,$F$5,ROUND(B63/100*$F$7,0),$F$7,0),0),0)</f>
        <v>0.00157699243982955</v>
      </c>
      <c r="AL63" s="18" t="n">
        <f aca="false">IF(AL$27&lt;=$F$6,IFERROR(_xlfn.HYPGEOM.DIST(AL$27,$F$5,ROUND(B63/100*$F$7,0),$F$7,0),0),0)</f>
        <v>0</v>
      </c>
      <c r="AM63" s="18" t="n">
        <f aca="false">IF(AM$27&lt;=$F$6,IFERROR(_xlfn.HYPGEOM.DIST(AM$27,$F$5,ROUND(B63/100*$F$7,0),$F$7,0),0),0)</f>
        <v>0</v>
      </c>
      <c r="AN63" s="18" t="n">
        <f aca="false">IF(AN$27&lt;=$F$6,IFERROR(_xlfn.HYPGEOM.DIST(AN$27,$F$5,ROUND(B63/100*$F$7,0),$F$7,0),0),0)</f>
        <v>0</v>
      </c>
      <c r="AO63" s="18" t="n">
        <f aca="false">IF(AO$27&lt;=$F$6,IFERROR(_xlfn.HYPGEOM.DIST(AO$27,$F$5,ROUND(B63/100*$F$7,0),$F$7,0),0),0)</f>
        <v>0</v>
      </c>
      <c r="AP63" s="18" t="n">
        <f aca="false">IF(AP$27&lt;=$F$6,IFERROR(_xlfn.HYPGEOM.DIST(AP$27,$F$5,ROUND(B63/100*$F$7,0),$F$7,0),0),0)</f>
        <v>0</v>
      </c>
      <c r="AQ63" s="18" t="n">
        <f aca="false">IF(AQ$27&lt;=$F$6,IFERROR(_xlfn.HYPGEOM.DIST(AQ$27,$F$5,ROUND(B63/100*$F$7,0),$F$7,0),0),0)</f>
        <v>0</v>
      </c>
      <c r="AR63" s="18" t="n">
        <f aca="false">IF(AR$27&lt;=$F$6,IFERROR(_xlfn.HYPGEOM.DIST(AR$27,$F$5,ROUND(B63/100*$F$7,0),$F$7,0),0),0)</f>
        <v>0</v>
      </c>
      <c r="AS63" s="18" t="n">
        <f aca="false">IF(AS$27&lt;=$F$6,IFERROR(_xlfn.HYPGEOM.DIST(AS$27,$F$5,ROUND(B63/100*$F$7,0),$F$7,0),0),0)</f>
        <v>0</v>
      </c>
      <c r="AT63" s="18" t="n">
        <f aca="false">IF(AT$27&lt;=$F$6,IFERROR(_xlfn.HYPGEOM.DIST(AT$27,$F$5,ROUND(B63/100*$F$7,0),$F$7,0),0),0)</f>
        <v>0</v>
      </c>
      <c r="AU63" s="18" t="n">
        <f aca="false">IF(AU$27&lt;=$F$6,IFERROR(_xlfn.HYPGEOM.DIST(AU$27,$F$5,ROUND(B63/100*$F$7,0),$F$7,0),0),0)</f>
        <v>0</v>
      </c>
      <c r="AV63" s="18" t="n">
        <f aca="false">IF(AV$27&lt;=$F$6,IFERROR(_xlfn.HYPGEOM.DIST(AV$27,$F$5,ROUND(B63/100*$F$7,0),$F$7,0),0),0)</f>
        <v>0</v>
      </c>
      <c r="AW63" s="18" t="n">
        <f aca="false">IF(AW$27&lt;=$F$6,IFERROR(_xlfn.HYPGEOM.DIST(AW$27,$F$5,ROUND(B63/100*$F$7,0),$F$7,0),0),0)</f>
        <v>0</v>
      </c>
      <c r="AX63" s="18" t="n">
        <f aca="false">IF(AX$27&lt;=$F$6,IFERROR(_xlfn.HYPGEOM.DIST(AX$27,$F$5,ROUND(B63/100*$F$7,0),$F$7,0),0),0)</f>
        <v>0</v>
      </c>
      <c r="AY63" s="18" t="n">
        <f aca="false">IF(AY$27&lt;=$F$6,IFERROR(_xlfn.HYPGEOM.DIST(AY$27,$F$5,ROUND(B63/100*$F$7,0),$F$7,0),0),0)</f>
        <v>0</v>
      </c>
      <c r="AZ63" s="18" t="n">
        <f aca="false">IF(AZ$27&lt;=$F$6,IFERROR(_xlfn.HYPGEOM.DIST(AZ$27,$F$5,ROUND(B63/100*$F$7,0),$F$7,0),0),0)</f>
        <v>0</v>
      </c>
      <c r="BA63" s="18" t="n">
        <f aca="false">IF(BA$27&lt;=$F$6,IFERROR(_xlfn.HYPGEOM.DIST(BA$27,$F$5,ROUND(B63/100*$F$7,0),$F$7,0),0),0)</f>
        <v>0</v>
      </c>
      <c r="BB63" s="18" t="n">
        <f aca="false">IF(BB$27&lt;=$F$6,IFERROR(_xlfn.HYPGEOM.DIST(BB$27,$F$5,ROUND(B63/100*$F$7,0),$F$7,0),0),0)</f>
        <v>0</v>
      </c>
      <c r="BC63" s="18" t="n">
        <f aca="false">IF(BC$27&lt;=$F$6,IFERROR(_xlfn.HYPGEOM.DIST(BC$27,$F$5,ROUND(B63/100*$F$7,0),$F$7,0),0),0)</f>
        <v>0</v>
      </c>
    </row>
    <row r="64" customFormat="false" ht="15" hidden="false" customHeight="false" outlineLevel="0" collapsed="false">
      <c r="B64" s="39" t="n">
        <f aca="false">$C$11*36/40</f>
        <v>9</v>
      </c>
      <c r="C64" s="40" t="n">
        <f aca="false">IF(ISNUMBER($F$5),IF($C$6="Binomial",BINOMDIST($F$6,$F$5,B64/100,TRUE()),SUM(AD64:BC64)),"")</f>
        <v>0.0020590803612087</v>
      </c>
      <c r="D64" s="39" t="n">
        <f aca="false">IF(ISNUMBER(C64),C64*B64*MAX(0,$F$7-$F$5)/$F$7,"")</f>
        <v>0.0174727676365424</v>
      </c>
      <c r="E64" s="41" t="n">
        <f aca="false">IF(ISNUMBER(C64),$F$5+(1-C64)*MAX(0,$F$7-$F$5),"")</f>
        <v>3493.20503480801</v>
      </c>
      <c r="AD64" s="18" t="n">
        <f aca="false">IF(AD$27&lt;=$F$6,IFERROR(_xlfn.HYPGEOM.DIST(AD$27,$F$5,ROUND(B64/100*$F$7,0),$F$7,0),0),0)</f>
        <v>3.57986104006579E-009</v>
      </c>
      <c r="AE64" s="18" t="n">
        <f aca="false">IF(AE$27&lt;=$F$6,IFERROR(_xlfn.HYPGEOM.DIST(AE$27,$F$5,ROUND(B64/100*$F$7,0),$F$7,0),0),0)</f>
        <v>7.55295530891308E-008</v>
      </c>
      <c r="AF64" s="18" t="n">
        <f aca="false">IF(AF$27&lt;=$F$6,IFERROR(_xlfn.HYPGEOM.DIST(AF$27,$F$5,ROUND(B64/100*$F$7,0),$F$7,0),0),0)</f>
        <v>7.90013333499737E-007</v>
      </c>
      <c r="AG64" s="18" t="n">
        <f aca="false">IF(AG$27&lt;=$F$6,IFERROR(_xlfn.HYPGEOM.DIST(AG$27,$F$5,ROUND(B64/100*$F$7,0),$F$7,0),0),0)</f>
        <v>5.46187933180641E-006</v>
      </c>
      <c r="AH64" s="18" t="n">
        <f aca="false">IF(AH$27&lt;=$F$6,IFERROR(_xlfn.HYPGEOM.DIST(AH$27,$F$5,ROUND(B64/100*$F$7,0),$F$7,0),0),0)</f>
        <v>2.80787011751547E-005</v>
      </c>
      <c r="AI64" s="18" t="n">
        <f aca="false">IF(AI$27&lt;=$F$6,IFERROR(_xlfn.HYPGEOM.DIST(AI$27,$F$5,ROUND(B64/100*$F$7,0),$F$7,0),0),0)</f>
        <v>0.000114485973834965</v>
      </c>
      <c r="AJ64" s="18" t="n">
        <f aca="false">IF(AJ$27&lt;=$F$6,IFERROR(_xlfn.HYPGEOM.DIST(AJ$27,$F$5,ROUND(B64/100*$F$7,0),$F$7,0),0),0)</f>
        <v>0.00038563897906629</v>
      </c>
      <c r="AK64" s="18" t="n">
        <f aca="false">IF(AK$27&lt;=$F$6,IFERROR(_xlfn.HYPGEOM.DIST(AK$27,$F$5,ROUND(B64/100*$F$7,0),$F$7,0),0),0)</f>
        <v>0.00110377741783364</v>
      </c>
      <c r="AL64" s="18" t="n">
        <f aca="false">IF(AL$27&lt;=$F$6,IFERROR(_xlfn.HYPGEOM.DIST(AL$27,$F$5,ROUND(B64/100*$F$7,0),$F$7,0),0),0)</f>
        <v>0</v>
      </c>
      <c r="AM64" s="18" t="n">
        <f aca="false">IF(AM$27&lt;=$F$6,IFERROR(_xlfn.HYPGEOM.DIST(AM$27,$F$5,ROUND(B64/100*$F$7,0),$F$7,0),0),0)</f>
        <v>0</v>
      </c>
      <c r="AN64" s="18" t="n">
        <f aca="false">IF(AN$27&lt;=$F$6,IFERROR(_xlfn.HYPGEOM.DIST(AN$27,$F$5,ROUND(B64/100*$F$7,0),$F$7,0),0),0)</f>
        <v>0</v>
      </c>
      <c r="AO64" s="18" t="n">
        <f aca="false">IF(AO$27&lt;=$F$6,IFERROR(_xlfn.HYPGEOM.DIST(AO$27,$F$5,ROUND(B64/100*$F$7,0),$F$7,0),0),0)</f>
        <v>0</v>
      </c>
      <c r="AP64" s="18" t="n">
        <f aca="false">IF(AP$27&lt;=$F$6,IFERROR(_xlfn.HYPGEOM.DIST(AP$27,$F$5,ROUND(B64/100*$F$7,0),$F$7,0),0),0)</f>
        <v>0</v>
      </c>
      <c r="AQ64" s="18" t="n">
        <f aca="false">IF(AQ$27&lt;=$F$6,IFERROR(_xlfn.HYPGEOM.DIST(AQ$27,$F$5,ROUND(B64/100*$F$7,0),$F$7,0),0),0)</f>
        <v>0</v>
      </c>
      <c r="AR64" s="18" t="n">
        <f aca="false">IF(AR$27&lt;=$F$6,IFERROR(_xlfn.HYPGEOM.DIST(AR$27,$F$5,ROUND(B64/100*$F$7,0),$F$7,0),0),0)</f>
        <v>0</v>
      </c>
      <c r="AS64" s="18" t="n">
        <f aca="false">IF(AS$27&lt;=$F$6,IFERROR(_xlfn.HYPGEOM.DIST(AS$27,$F$5,ROUND(B64/100*$F$7,0),$F$7,0),0),0)</f>
        <v>0</v>
      </c>
      <c r="AT64" s="18" t="n">
        <f aca="false">IF(AT$27&lt;=$F$6,IFERROR(_xlfn.HYPGEOM.DIST(AT$27,$F$5,ROUND(B64/100*$F$7,0),$F$7,0),0),0)</f>
        <v>0</v>
      </c>
      <c r="AU64" s="18" t="n">
        <f aca="false">IF(AU$27&lt;=$F$6,IFERROR(_xlfn.HYPGEOM.DIST(AU$27,$F$5,ROUND(B64/100*$F$7,0),$F$7,0),0),0)</f>
        <v>0</v>
      </c>
      <c r="AV64" s="18" t="n">
        <f aca="false">IF(AV$27&lt;=$F$6,IFERROR(_xlfn.HYPGEOM.DIST(AV$27,$F$5,ROUND(B64/100*$F$7,0),$F$7,0),0),0)</f>
        <v>0</v>
      </c>
      <c r="AW64" s="18" t="n">
        <f aca="false">IF(AW$27&lt;=$F$6,IFERROR(_xlfn.HYPGEOM.DIST(AW$27,$F$5,ROUND(B64/100*$F$7,0),$F$7,0),0),0)</f>
        <v>0</v>
      </c>
      <c r="AX64" s="18" t="n">
        <f aca="false">IF(AX$27&lt;=$F$6,IFERROR(_xlfn.HYPGEOM.DIST(AX$27,$F$5,ROUND(B64/100*$F$7,0),$F$7,0),0),0)</f>
        <v>0</v>
      </c>
      <c r="AY64" s="18" t="n">
        <f aca="false">IF(AY$27&lt;=$F$6,IFERROR(_xlfn.HYPGEOM.DIST(AY$27,$F$5,ROUND(B64/100*$F$7,0),$F$7,0),0),0)</f>
        <v>0</v>
      </c>
      <c r="AZ64" s="18" t="n">
        <f aca="false">IF(AZ$27&lt;=$F$6,IFERROR(_xlfn.HYPGEOM.DIST(AZ$27,$F$5,ROUND(B64/100*$F$7,0),$F$7,0),0),0)</f>
        <v>0</v>
      </c>
      <c r="BA64" s="18" t="n">
        <f aca="false">IF(BA$27&lt;=$F$6,IFERROR(_xlfn.HYPGEOM.DIST(BA$27,$F$5,ROUND(B64/100*$F$7,0),$F$7,0),0),0)</f>
        <v>0</v>
      </c>
      <c r="BB64" s="18" t="n">
        <f aca="false">IF(BB$27&lt;=$F$6,IFERROR(_xlfn.HYPGEOM.DIST(BB$27,$F$5,ROUND(B64/100*$F$7,0),$F$7,0),0),0)</f>
        <v>0</v>
      </c>
      <c r="BC64" s="18" t="n">
        <f aca="false">IF(BC$27&lt;=$F$6,IFERROR(_xlfn.HYPGEOM.DIST(BC$27,$F$5,ROUND(B64/100*$F$7,0),$F$7,0),0),0)</f>
        <v>0</v>
      </c>
    </row>
    <row r="65" customFormat="false" ht="15" hidden="false" customHeight="false" outlineLevel="0" collapsed="false">
      <c r="B65" s="39" t="n">
        <f aca="false">$C$11*37/40</f>
        <v>9.25</v>
      </c>
      <c r="C65" s="40" t="n">
        <f aca="false">IF(ISNUMBER($F$5),IF($C$6="Binomial",BINOMDIST($F$6,$F$5,B65/100,TRUE()),SUM(AD65:BC65)),"")</f>
        <v>0.0014466491157409</v>
      </c>
      <c r="D65" s="39" t="n">
        <f aca="false">IF(ISNUMBER(C65),C65*B65*MAX(0,$F$7-$F$5)/$F$7,"")</f>
        <v>0.0126168469308545</v>
      </c>
      <c r="E65" s="41" t="n">
        <f aca="false">IF(ISNUMBER(C65),$F$5+(1-C65)*MAX(0,$F$7-$F$5),"")</f>
        <v>3495.22605791806</v>
      </c>
      <c r="AD65" s="18" t="n">
        <f aca="false">IF(AD$27&lt;=$F$6,IFERROR(_xlfn.HYPGEOM.DIST(AD$27,$F$5,ROUND(B65/100*$F$7,0),$F$7,0),0),0)</f>
        <v>1.99549549959012E-009</v>
      </c>
      <c r="AE65" s="18" t="n">
        <f aca="false">IF(AE$27&lt;=$F$6,IFERROR(_xlfn.HYPGEOM.DIST(AE$27,$F$5,ROUND(B65/100*$F$7,0),$F$7,0),0),0)</f>
        <v>4.34357099003829E-008</v>
      </c>
      <c r="AF65" s="18" t="n">
        <f aca="false">IF(AF$27&lt;=$F$6,IFERROR(_xlfn.HYPGEOM.DIST(AF$27,$F$5,ROUND(B65/100*$F$7,0),$F$7,0),0),0)</f>
        <v>4.68757072744613E-007</v>
      </c>
      <c r="AG65" s="18" t="n">
        <f aca="false">IF(AG$27&lt;=$F$6,IFERROR(_xlfn.HYPGEOM.DIST(AG$27,$F$5,ROUND(B65/100*$F$7,0),$F$7,0),0),0)</f>
        <v>3.34408368914687E-006</v>
      </c>
      <c r="AH65" s="18" t="n">
        <f aca="false">IF(AH$27&lt;=$F$6,IFERROR(_xlfn.HYPGEOM.DIST(AH$27,$F$5,ROUND(B65/100*$F$7,0),$F$7,0),0),0)</f>
        <v>1.77407567324312E-005</v>
      </c>
      <c r="AI65" s="18" t="n">
        <f aca="false">IF(AI$27&lt;=$F$6,IFERROR(_xlfn.HYPGEOM.DIST(AI$27,$F$5,ROUND(B65/100*$F$7,0),$F$7,0),0),0)</f>
        <v>7.46528186687747E-005</v>
      </c>
      <c r="AJ65" s="18" t="n">
        <f aca="false">IF(AJ$27&lt;=$F$6,IFERROR(_xlfn.HYPGEOM.DIST(AJ$27,$F$5,ROUND(B65/100*$F$7,0),$F$7,0),0),0)</f>
        <v>0.000259544968996822</v>
      </c>
      <c r="AK65" s="18" t="n">
        <f aca="false">IF(AK$27&lt;=$F$6,IFERROR(_xlfn.HYPGEOM.DIST(AK$27,$F$5,ROUND(B65/100*$F$7,0),$F$7,0),0),0)</f>
        <v>0.000766814243922797</v>
      </c>
      <c r="AL65" s="18" t="n">
        <f aca="false">IF(AL$27&lt;=$F$6,IFERROR(_xlfn.HYPGEOM.DIST(AL$27,$F$5,ROUND(B65/100*$F$7,0),$F$7,0),0),0)</f>
        <v>0</v>
      </c>
      <c r="AM65" s="18" t="n">
        <f aca="false">IF(AM$27&lt;=$F$6,IFERROR(_xlfn.HYPGEOM.DIST(AM$27,$F$5,ROUND(B65/100*$F$7,0),$F$7,0),0),0)</f>
        <v>0</v>
      </c>
      <c r="AN65" s="18" t="n">
        <f aca="false">IF(AN$27&lt;=$F$6,IFERROR(_xlfn.HYPGEOM.DIST(AN$27,$F$5,ROUND(B65/100*$F$7,0),$F$7,0),0),0)</f>
        <v>0</v>
      </c>
      <c r="AO65" s="18" t="n">
        <f aca="false">IF(AO$27&lt;=$F$6,IFERROR(_xlfn.HYPGEOM.DIST(AO$27,$F$5,ROUND(B65/100*$F$7,0),$F$7,0),0),0)</f>
        <v>0</v>
      </c>
      <c r="AP65" s="18" t="n">
        <f aca="false">IF(AP$27&lt;=$F$6,IFERROR(_xlfn.HYPGEOM.DIST(AP$27,$F$5,ROUND(B65/100*$F$7,0),$F$7,0),0),0)</f>
        <v>0</v>
      </c>
      <c r="AQ65" s="18" t="n">
        <f aca="false">IF(AQ$27&lt;=$F$6,IFERROR(_xlfn.HYPGEOM.DIST(AQ$27,$F$5,ROUND(B65/100*$F$7,0),$F$7,0),0),0)</f>
        <v>0</v>
      </c>
      <c r="AR65" s="18" t="n">
        <f aca="false">IF(AR$27&lt;=$F$6,IFERROR(_xlfn.HYPGEOM.DIST(AR$27,$F$5,ROUND(B65/100*$F$7,0),$F$7,0),0),0)</f>
        <v>0</v>
      </c>
      <c r="AS65" s="18" t="n">
        <f aca="false">IF(AS$27&lt;=$F$6,IFERROR(_xlfn.HYPGEOM.DIST(AS$27,$F$5,ROUND(B65/100*$F$7,0),$F$7,0),0),0)</f>
        <v>0</v>
      </c>
      <c r="AT65" s="18" t="n">
        <f aca="false">IF(AT$27&lt;=$F$6,IFERROR(_xlfn.HYPGEOM.DIST(AT$27,$F$5,ROUND(B65/100*$F$7,0),$F$7,0),0),0)</f>
        <v>0</v>
      </c>
      <c r="AU65" s="18" t="n">
        <f aca="false">IF(AU$27&lt;=$F$6,IFERROR(_xlfn.HYPGEOM.DIST(AU$27,$F$5,ROUND(B65/100*$F$7,0),$F$7,0),0),0)</f>
        <v>0</v>
      </c>
      <c r="AV65" s="18" t="n">
        <f aca="false">IF(AV$27&lt;=$F$6,IFERROR(_xlfn.HYPGEOM.DIST(AV$27,$F$5,ROUND(B65/100*$F$7,0),$F$7,0),0),0)</f>
        <v>0</v>
      </c>
      <c r="AW65" s="18" t="n">
        <f aca="false">IF(AW$27&lt;=$F$6,IFERROR(_xlfn.HYPGEOM.DIST(AW$27,$F$5,ROUND(B65/100*$F$7,0),$F$7,0),0),0)</f>
        <v>0</v>
      </c>
      <c r="AX65" s="18" t="n">
        <f aca="false">IF(AX$27&lt;=$F$6,IFERROR(_xlfn.HYPGEOM.DIST(AX$27,$F$5,ROUND(B65/100*$F$7,0),$F$7,0),0),0)</f>
        <v>0</v>
      </c>
      <c r="AY65" s="18" t="n">
        <f aca="false">IF(AY$27&lt;=$F$6,IFERROR(_xlfn.HYPGEOM.DIST(AY$27,$F$5,ROUND(B65/100*$F$7,0),$F$7,0),0),0)</f>
        <v>0</v>
      </c>
      <c r="AZ65" s="18" t="n">
        <f aca="false">IF(AZ$27&lt;=$F$6,IFERROR(_xlfn.HYPGEOM.DIST(AZ$27,$F$5,ROUND(B65/100*$F$7,0),$F$7,0),0),0)</f>
        <v>0</v>
      </c>
      <c r="BA65" s="18" t="n">
        <f aca="false">IF(BA$27&lt;=$F$6,IFERROR(_xlfn.HYPGEOM.DIST(BA$27,$F$5,ROUND(B65/100*$F$7,0),$F$7,0),0),0)</f>
        <v>0</v>
      </c>
      <c r="BB65" s="18" t="n">
        <f aca="false">IF(BB$27&lt;=$F$6,IFERROR(_xlfn.HYPGEOM.DIST(BB$27,$F$5,ROUND(B65/100*$F$7,0),$F$7,0),0),0)</f>
        <v>0</v>
      </c>
      <c r="BC65" s="18" t="n">
        <f aca="false">IF(BC$27&lt;=$F$6,IFERROR(_xlfn.HYPGEOM.DIST(BC$27,$F$5,ROUND(B65/100*$F$7,0),$F$7,0),0),0)</f>
        <v>0</v>
      </c>
    </row>
    <row r="66" customFormat="false" ht="15" hidden="false" customHeight="false" outlineLevel="0" collapsed="false">
      <c r="B66" s="39" t="n">
        <f aca="false">$C$11*38/40</f>
        <v>9.5</v>
      </c>
      <c r="C66" s="40" t="n">
        <f aca="false">IF(ISNUMBER($F$5),IF($C$6="Binomial",BINOMDIST($F$6,$F$5,B66/100,TRUE()),SUM(AD66:BC66)),"")</f>
        <v>0.00101053309892794</v>
      </c>
      <c r="D66" s="39" t="n">
        <f aca="false">IF(ISNUMBER(C66),C66*B66*MAX(0,$F$7-$F$5)/$F$7,"")</f>
        <v>0.00905148932896886</v>
      </c>
      <c r="E66" s="41" t="n">
        <f aca="false">IF(ISNUMBER(C66),$F$5+(1-C66)*MAX(0,$F$7-$F$5),"")</f>
        <v>3496.66524077354</v>
      </c>
      <c r="AD66" s="18" t="n">
        <f aca="false">IF(AD$27&lt;=$F$6,IFERROR(_xlfn.HYPGEOM.DIST(AD$27,$F$5,ROUND(B66/100*$F$7,0),$F$7,0),0),0)</f>
        <v>1.11043006160023E-009</v>
      </c>
      <c r="AE66" s="18" t="n">
        <f aca="false">IF(AE$27&lt;=$F$6,IFERROR(_xlfn.HYPGEOM.DIST(AE$27,$F$5,ROUND(B66/100*$F$7,0),$F$7,0),0),0)</f>
        <v>2.4917332244803E-008</v>
      </c>
      <c r="AF66" s="18" t="n">
        <f aca="false">IF(AF$27&lt;=$F$6,IFERROR(_xlfn.HYPGEOM.DIST(AF$27,$F$5,ROUND(B66/100*$F$7,0),$F$7,0),0),0)</f>
        <v>2.772378421606E-007</v>
      </c>
      <c r="AG66" s="18" t="n">
        <f aca="false">IF(AG$27&lt;=$F$6,IFERROR(_xlfn.HYPGEOM.DIST(AG$27,$F$5,ROUND(B66/100*$F$7,0),$F$7,0),0),0)</f>
        <v>2.03923835011463E-006</v>
      </c>
      <c r="AH66" s="18" t="n">
        <f aca="false">IF(AH$27&lt;=$F$6,IFERROR(_xlfn.HYPGEOM.DIST(AH$27,$F$5,ROUND(B66/100*$F$7,0),$F$7,0),0),0)</f>
        <v>1.11554093858088E-005</v>
      </c>
      <c r="AI66" s="18" t="n">
        <f aca="false">IF(AI$27&lt;=$F$6,IFERROR(_xlfn.HYPGEOM.DIST(AI$27,$F$5,ROUND(B66/100*$F$7,0),$F$7,0),0),0)</f>
        <v>4.84081708502354E-005</v>
      </c>
      <c r="AJ66" s="18" t="n">
        <f aca="false">IF(AJ$27&lt;=$F$6,IFERROR(_xlfn.HYPGEOM.DIST(AJ$27,$F$5,ROUND(B66/100*$F$7,0),$F$7,0),0),0)</f>
        <v>0.000173572519765728</v>
      </c>
      <c r="AK66" s="18" t="n">
        <f aca="false">IF(AK$27&lt;=$F$6,IFERROR(_xlfn.HYPGEOM.DIST(AK$27,$F$5,ROUND(B66/100*$F$7,0),$F$7,0),0),0)</f>
        <v>0.000528921774853408</v>
      </c>
      <c r="AL66" s="18" t="n">
        <f aca="false">IF(AL$27&lt;=$F$6,IFERROR(_xlfn.HYPGEOM.DIST(AL$27,$F$5,ROUND(B66/100*$F$7,0),$F$7,0),0),0)</f>
        <v>0</v>
      </c>
      <c r="AM66" s="18" t="n">
        <f aca="false">IF(AM$27&lt;=$F$6,IFERROR(_xlfn.HYPGEOM.DIST(AM$27,$F$5,ROUND(B66/100*$F$7,0),$F$7,0),0),0)</f>
        <v>0</v>
      </c>
      <c r="AN66" s="18" t="n">
        <f aca="false">IF(AN$27&lt;=$F$6,IFERROR(_xlfn.HYPGEOM.DIST(AN$27,$F$5,ROUND(B66/100*$F$7,0),$F$7,0),0),0)</f>
        <v>0</v>
      </c>
      <c r="AO66" s="18" t="n">
        <f aca="false">IF(AO$27&lt;=$F$6,IFERROR(_xlfn.HYPGEOM.DIST(AO$27,$F$5,ROUND(B66/100*$F$7,0),$F$7,0),0),0)</f>
        <v>0</v>
      </c>
      <c r="AP66" s="18" t="n">
        <f aca="false">IF(AP$27&lt;=$F$6,IFERROR(_xlfn.HYPGEOM.DIST(AP$27,$F$5,ROUND(B66/100*$F$7,0),$F$7,0),0),0)</f>
        <v>0</v>
      </c>
      <c r="AQ66" s="18" t="n">
        <f aca="false">IF(AQ$27&lt;=$F$6,IFERROR(_xlfn.HYPGEOM.DIST(AQ$27,$F$5,ROUND(B66/100*$F$7,0),$F$7,0),0),0)</f>
        <v>0</v>
      </c>
      <c r="AR66" s="18" t="n">
        <f aca="false">IF(AR$27&lt;=$F$6,IFERROR(_xlfn.HYPGEOM.DIST(AR$27,$F$5,ROUND(B66/100*$F$7,0),$F$7,0),0),0)</f>
        <v>0</v>
      </c>
      <c r="AS66" s="18" t="n">
        <f aca="false">IF(AS$27&lt;=$F$6,IFERROR(_xlfn.HYPGEOM.DIST(AS$27,$F$5,ROUND(B66/100*$F$7,0),$F$7,0),0),0)</f>
        <v>0</v>
      </c>
      <c r="AT66" s="18" t="n">
        <f aca="false">IF(AT$27&lt;=$F$6,IFERROR(_xlfn.HYPGEOM.DIST(AT$27,$F$5,ROUND(B66/100*$F$7,0),$F$7,0),0),0)</f>
        <v>0</v>
      </c>
      <c r="AU66" s="18" t="n">
        <f aca="false">IF(AU$27&lt;=$F$6,IFERROR(_xlfn.HYPGEOM.DIST(AU$27,$F$5,ROUND(B66/100*$F$7,0),$F$7,0),0),0)</f>
        <v>0</v>
      </c>
      <c r="AV66" s="18" t="n">
        <f aca="false">IF(AV$27&lt;=$F$6,IFERROR(_xlfn.HYPGEOM.DIST(AV$27,$F$5,ROUND(B66/100*$F$7,0),$F$7,0),0),0)</f>
        <v>0</v>
      </c>
      <c r="AW66" s="18" t="n">
        <f aca="false">IF(AW$27&lt;=$F$6,IFERROR(_xlfn.HYPGEOM.DIST(AW$27,$F$5,ROUND(B66/100*$F$7,0),$F$7,0),0),0)</f>
        <v>0</v>
      </c>
      <c r="AX66" s="18" t="n">
        <f aca="false">IF(AX$27&lt;=$F$6,IFERROR(_xlfn.HYPGEOM.DIST(AX$27,$F$5,ROUND(B66/100*$F$7,0),$F$7,0),0),0)</f>
        <v>0</v>
      </c>
      <c r="AY66" s="18" t="n">
        <f aca="false">IF(AY$27&lt;=$F$6,IFERROR(_xlfn.HYPGEOM.DIST(AY$27,$F$5,ROUND(B66/100*$F$7,0),$F$7,0),0),0)</f>
        <v>0</v>
      </c>
      <c r="AZ66" s="18" t="n">
        <f aca="false">IF(AZ$27&lt;=$F$6,IFERROR(_xlfn.HYPGEOM.DIST(AZ$27,$F$5,ROUND(B66/100*$F$7,0),$F$7,0),0),0)</f>
        <v>0</v>
      </c>
      <c r="BA66" s="18" t="n">
        <f aca="false">IF(BA$27&lt;=$F$6,IFERROR(_xlfn.HYPGEOM.DIST(BA$27,$F$5,ROUND(B66/100*$F$7,0),$F$7,0),0),0)</f>
        <v>0</v>
      </c>
      <c r="BB66" s="18" t="n">
        <f aca="false">IF(BB$27&lt;=$F$6,IFERROR(_xlfn.HYPGEOM.DIST(BB$27,$F$5,ROUND(B66/100*$F$7,0),$F$7,0),0),0)</f>
        <v>0</v>
      </c>
      <c r="BC66" s="18" t="n">
        <f aca="false">IF(BC$27&lt;=$F$6,IFERROR(_xlfn.HYPGEOM.DIST(BC$27,$F$5,ROUND(B66/100*$F$7,0),$F$7,0),0),0)</f>
        <v>0</v>
      </c>
    </row>
    <row r="67" customFormat="false" ht="15" hidden="false" customHeight="false" outlineLevel="0" collapsed="false">
      <c r="B67" s="39" t="n">
        <f aca="false">$C$11*39/40</f>
        <v>9.75</v>
      </c>
      <c r="C67" s="40" t="n">
        <f aca="false">IF(ISNUMBER($F$5),IF($C$6="Binomial",BINOMDIST($F$6,$F$5,B67/100,TRUE()),SUM(AD67:BC67)),"")</f>
        <v>0.000701967502891347</v>
      </c>
      <c r="D67" s="39" t="n">
        <f aca="false">IF(ISNUMBER(C67),C67*B67*MAX(0,$F$7-$F$5)/$F$7,"")</f>
        <v>0.00645308697300831</v>
      </c>
      <c r="E67" s="41" t="n">
        <f aca="false">IF(ISNUMBER(C67),$F$5+(1-C67)*MAX(0,$F$7-$F$5),"")</f>
        <v>3497.68350724046</v>
      </c>
      <c r="AD67" s="18" t="n">
        <f aca="false">IF(AD$27&lt;=$F$6,IFERROR(_xlfn.HYPGEOM.DIST(AD$27,$F$5,ROUND(B67/100*$F$7,0),$F$7,0),0),0)</f>
        <v>6.58548592053379E-010</v>
      </c>
      <c r="AE67" s="18" t="n">
        <f aca="false">IF(AE$27&lt;=$F$6,IFERROR(_xlfn.HYPGEOM.DIST(AE$27,$F$5,ROUND(B67/100*$F$7,0),$F$7,0),0),0)</f>
        <v>1.51733155331218E-008</v>
      </c>
      <c r="AF67" s="18" t="n">
        <f aca="false">IF(AF$27&lt;=$F$6,IFERROR(_xlfn.HYPGEOM.DIST(AF$27,$F$5,ROUND(B67/100*$F$7,0),$F$7,0),0),0)</f>
        <v>1.73358076489534E-007</v>
      </c>
      <c r="AG67" s="18" t="n">
        <f aca="false">IF(AG$27&lt;=$F$6,IFERROR(_xlfn.HYPGEOM.DIST(AG$27,$F$5,ROUND(B67/100*$F$7,0),$F$7,0),0),0)</f>
        <v>1.30949142585308E-006</v>
      </c>
      <c r="AH67" s="18" t="n">
        <f aca="false">IF(AH$27&lt;=$F$6,IFERROR(_xlfn.HYPGEOM.DIST(AH$27,$F$5,ROUND(B67/100*$F$7,0),$F$7,0),0),0)</f>
        <v>7.35688458334909E-006</v>
      </c>
      <c r="AI67" s="18" t="n">
        <f aca="false">IF(AI$27&lt;=$F$6,IFERROR(_xlfn.HYPGEOM.DIST(AI$27,$F$5,ROUND(B67/100*$F$7,0),$F$7,0),0),0)</f>
        <v>3.27892672401737E-005</v>
      </c>
      <c r="AJ67" s="18" t="n">
        <f aca="false">IF(AJ$27&lt;=$F$6,IFERROR(_xlfn.HYPGEOM.DIST(AJ$27,$F$5,ROUND(B67/100*$F$7,0),$F$7,0),0),0)</f>
        <v>0.000120761820661955</v>
      </c>
      <c r="AK67" s="18" t="n">
        <f aca="false">IF(AK$27&lt;=$F$6,IFERROR(_xlfn.HYPGEOM.DIST(AK$27,$F$5,ROUND(B67/100*$F$7,0),$F$7,0),0),0)</f>
        <v>0.000378013232098086</v>
      </c>
      <c r="AL67" s="18" t="n">
        <f aca="false">IF(AL$27&lt;=$F$6,IFERROR(_xlfn.HYPGEOM.DIST(AL$27,$F$5,ROUND(B67/100*$F$7,0),$F$7,0),0),0)</f>
        <v>0</v>
      </c>
      <c r="AM67" s="18" t="n">
        <f aca="false">IF(AM$27&lt;=$F$6,IFERROR(_xlfn.HYPGEOM.DIST(AM$27,$F$5,ROUND(B67/100*$F$7,0),$F$7,0),0),0)</f>
        <v>0</v>
      </c>
      <c r="AN67" s="18" t="n">
        <f aca="false">IF(AN$27&lt;=$F$6,IFERROR(_xlfn.HYPGEOM.DIST(AN$27,$F$5,ROUND(B67/100*$F$7,0),$F$7,0),0),0)</f>
        <v>0</v>
      </c>
      <c r="AO67" s="18" t="n">
        <f aca="false">IF(AO$27&lt;=$F$6,IFERROR(_xlfn.HYPGEOM.DIST(AO$27,$F$5,ROUND(B67/100*$F$7,0),$F$7,0),0),0)</f>
        <v>0</v>
      </c>
      <c r="AP67" s="18" t="n">
        <f aca="false">IF(AP$27&lt;=$F$6,IFERROR(_xlfn.HYPGEOM.DIST(AP$27,$F$5,ROUND(B67/100*$F$7,0),$F$7,0),0),0)</f>
        <v>0</v>
      </c>
      <c r="AQ67" s="18" t="n">
        <f aca="false">IF(AQ$27&lt;=$F$6,IFERROR(_xlfn.HYPGEOM.DIST(AQ$27,$F$5,ROUND(B67/100*$F$7,0),$F$7,0),0),0)</f>
        <v>0</v>
      </c>
      <c r="AR67" s="18" t="n">
        <f aca="false">IF(AR$27&lt;=$F$6,IFERROR(_xlfn.HYPGEOM.DIST(AR$27,$F$5,ROUND(B67/100*$F$7,0),$F$7,0),0),0)</f>
        <v>0</v>
      </c>
      <c r="AS67" s="18" t="n">
        <f aca="false">IF(AS$27&lt;=$F$6,IFERROR(_xlfn.HYPGEOM.DIST(AS$27,$F$5,ROUND(B67/100*$F$7,0),$F$7,0),0),0)</f>
        <v>0</v>
      </c>
      <c r="AT67" s="18" t="n">
        <f aca="false">IF(AT$27&lt;=$F$6,IFERROR(_xlfn.HYPGEOM.DIST(AT$27,$F$5,ROUND(B67/100*$F$7,0),$F$7,0),0),0)</f>
        <v>0</v>
      </c>
      <c r="AU67" s="18" t="n">
        <f aca="false">IF(AU$27&lt;=$F$6,IFERROR(_xlfn.HYPGEOM.DIST(AU$27,$F$5,ROUND(B67/100*$F$7,0),$F$7,0),0),0)</f>
        <v>0</v>
      </c>
      <c r="AV67" s="18" t="n">
        <f aca="false">IF(AV$27&lt;=$F$6,IFERROR(_xlfn.HYPGEOM.DIST(AV$27,$F$5,ROUND(B67/100*$F$7,0),$F$7,0),0),0)</f>
        <v>0</v>
      </c>
      <c r="AW67" s="18" t="n">
        <f aca="false">IF(AW$27&lt;=$F$6,IFERROR(_xlfn.HYPGEOM.DIST(AW$27,$F$5,ROUND(B67/100*$F$7,0),$F$7,0),0),0)</f>
        <v>0</v>
      </c>
      <c r="AX67" s="18" t="n">
        <f aca="false">IF(AX$27&lt;=$F$6,IFERROR(_xlfn.HYPGEOM.DIST(AX$27,$F$5,ROUND(B67/100*$F$7,0),$F$7,0),0),0)</f>
        <v>0</v>
      </c>
      <c r="AY67" s="18" t="n">
        <f aca="false">IF(AY$27&lt;=$F$6,IFERROR(_xlfn.HYPGEOM.DIST(AY$27,$F$5,ROUND(B67/100*$F$7,0),$F$7,0),0),0)</f>
        <v>0</v>
      </c>
      <c r="AZ67" s="18" t="n">
        <f aca="false">IF(AZ$27&lt;=$F$6,IFERROR(_xlfn.HYPGEOM.DIST(AZ$27,$F$5,ROUND(B67/100*$F$7,0),$F$7,0),0),0)</f>
        <v>0</v>
      </c>
      <c r="BA67" s="18" t="n">
        <f aca="false">IF(BA$27&lt;=$F$6,IFERROR(_xlfn.HYPGEOM.DIST(BA$27,$F$5,ROUND(B67/100*$F$7,0),$F$7,0),0),0)</f>
        <v>0</v>
      </c>
      <c r="BB67" s="18" t="n">
        <f aca="false">IF(BB$27&lt;=$F$6,IFERROR(_xlfn.HYPGEOM.DIST(BB$27,$F$5,ROUND(B67/100*$F$7,0),$F$7,0),0),0)</f>
        <v>0</v>
      </c>
      <c r="BC67" s="18" t="n">
        <f aca="false">IF(BC$27&lt;=$F$6,IFERROR(_xlfn.HYPGEOM.DIST(BC$27,$F$5,ROUND(B67/100*$F$7,0),$F$7,0),0),0)</f>
        <v>0</v>
      </c>
    </row>
    <row r="68" customFormat="false" ht="15" hidden="false" customHeight="false" outlineLevel="0" collapsed="false">
      <c r="B68" s="39" t="n">
        <f aca="false">$C$11*40/40</f>
        <v>10</v>
      </c>
      <c r="C68" s="40" t="n">
        <f aca="false">IF(ISNUMBER($F$5),IF($C$6="Binomial",BINOMDIST($F$6,$F$5,B68/100,TRUE()),SUM(AD68:BC68)),"")</f>
        <v>0.000484996716453553</v>
      </c>
      <c r="D68" s="39" t="n">
        <f aca="false">IF(ISNUMBER(C68),C68*B68*MAX(0,$F$7-$F$5)/$F$7,"")</f>
        <v>0.00457282618370493</v>
      </c>
      <c r="E68" s="41" t="n">
        <f aca="false">IF(ISNUMBER(C68),$F$5+(1-C68)*MAX(0,$F$7-$F$5),"")</f>
        <v>3498.3995108357</v>
      </c>
      <c r="AD68" s="18" t="n">
        <f aca="false">IF(AD$27&lt;=$F$6,IFERROR(_xlfn.HYPGEOM.DIST(AD$27,$F$5,ROUND(B68/100*$F$7,0),$F$7,0),0),0)</f>
        <v>3.65267251849006E-010</v>
      </c>
      <c r="AE68" s="18" t="n">
        <f aca="false">IF(AE$27&lt;=$F$6,IFERROR(_xlfn.HYPGEOM.DIST(AE$27,$F$5,ROUND(B68/100*$F$7,0),$F$7,0),0),0)</f>
        <v>8.66442142644202E-009</v>
      </c>
      <c r="AF68" s="18" t="n">
        <f aca="false">IF(AF$27&lt;=$F$6,IFERROR(_xlfn.HYPGEOM.DIST(AF$27,$F$5,ROUND(B68/100*$F$7,0),$F$7,0),0),0)</f>
        <v>1.01922888294008E-007</v>
      </c>
      <c r="AG68" s="18" t="n">
        <f aca="false">IF(AG$27&lt;=$F$6,IFERROR(_xlfn.HYPGEOM.DIST(AG$27,$F$5,ROUND(B68/100*$F$7,0),$F$7,0),0),0)</f>
        <v>7.92741245627085E-007</v>
      </c>
      <c r="AH68" s="18" t="n">
        <f aca="false">IF(AH$27&lt;=$F$6,IFERROR(_xlfn.HYPGEOM.DIST(AH$27,$F$5,ROUND(B68/100*$F$7,0),$F$7,0),0),0)</f>
        <v>4.58623889724288E-006</v>
      </c>
      <c r="AI68" s="18" t="n">
        <f aca="false">IF(AI$27&lt;=$F$6,IFERROR(_xlfn.HYPGEOM.DIST(AI$27,$F$5,ROUND(B68/100*$F$7,0),$F$7,0),0),0)</f>
        <v>2.10504485316699E-005</v>
      </c>
      <c r="AJ68" s="18" t="n">
        <f aca="false">IF(AJ$27&lt;=$F$6,IFERROR(_xlfn.HYPGEOM.DIST(AJ$27,$F$5,ROUND(B68/100*$F$7,0),$F$7,0),0),0)</f>
        <v>7.98471428150708E-005</v>
      </c>
      <c r="AK68" s="18" t="n">
        <f aca="false">IF(AK$27&lt;=$F$6,IFERROR(_xlfn.HYPGEOM.DIST(AK$27,$F$5,ROUND(B68/100*$F$7,0),$F$7,0),0),0)</f>
        <v>0.000257436539103655</v>
      </c>
      <c r="AL68" s="18" t="n">
        <f aca="false">IF(AL$27&lt;=$F$6,IFERROR(_xlfn.HYPGEOM.DIST(AL$27,$F$5,ROUND(B68/100*$F$7,0),$F$7,0),0),0)</f>
        <v>0</v>
      </c>
      <c r="AM68" s="18" t="n">
        <f aca="false">IF(AM$27&lt;=$F$6,IFERROR(_xlfn.HYPGEOM.DIST(AM$27,$F$5,ROUND(B68/100*$F$7,0),$F$7,0),0),0)</f>
        <v>0</v>
      </c>
      <c r="AN68" s="18" t="n">
        <f aca="false">IF(AN$27&lt;=$F$6,IFERROR(_xlfn.HYPGEOM.DIST(AN$27,$F$5,ROUND(B68/100*$F$7,0),$F$7,0),0),0)</f>
        <v>0</v>
      </c>
      <c r="AO68" s="18" t="n">
        <f aca="false">IF(AO$27&lt;=$F$6,IFERROR(_xlfn.HYPGEOM.DIST(AO$27,$F$5,ROUND(B68/100*$F$7,0),$F$7,0),0),0)</f>
        <v>0</v>
      </c>
      <c r="AP68" s="18" t="n">
        <f aca="false">IF(AP$27&lt;=$F$6,IFERROR(_xlfn.HYPGEOM.DIST(AP$27,$F$5,ROUND(B68/100*$F$7,0),$F$7,0),0),0)</f>
        <v>0</v>
      </c>
      <c r="AQ68" s="18" t="n">
        <f aca="false">IF(AQ$27&lt;=$F$6,IFERROR(_xlfn.HYPGEOM.DIST(AQ$27,$F$5,ROUND(B68/100*$F$7,0),$F$7,0),0),0)</f>
        <v>0</v>
      </c>
      <c r="AR68" s="18" t="n">
        <f aca="false">IF(AR$27&lt;=$F$6,IFERROR(_xlfn.HYPGEOM.DIST(AR$27,$F$5,ROUND(B68/100*$F$7,0),$F$7,0),0),0)</f>
        <v>0</v>
      </c>
      <c r="AS68" s="18" t="n">
        <f aca="false">IF(AS$27&lt;=$F$6,IFERROR(_xlfn.HYPGEOM.DIST(AS$27,$F$5,ROUND(B68/100*$F$7,0),$F$7,0),0),0)</f>
        <v>0</v>
      </c>
      <c r="AT68" s="18" t="n">
        <f aca="false">IF(AT$27&lt;=$F$6,IFERROR(_xlfn.HYPGEOM.DIST(AT$27,$F$5,ROUND(B68/100*$F$7,0),$F$7,0),0),0)</f>
        <v>0</v>
      </c>
      <c r="AU68" s="18" t="n">
        <f aca="false">IF(AU$27&lt;=$F$6,IFERROR(_xlfn.HYPGEOM.DIST(AU$27,$F$5,ROUND(B68/100*$F$7,0),$F$7,0),0),0)</f>
        <v>0</v>
      </c>
      <c r="AV68" s="18" t="n">
        <f aca="false">IF(AV$27&lt;=$F$6,IFERROR(_xlfn.HYPGEOM.DIST(AV$27,$F$5,ROUND(B68/100*$F$7,0),$F$7,0),0),0)</f>
        <v>0</v>
      </c>
      <c r="AW68" s="18" t="n">
        <f aca="false">IF(AW$27&lt;=$F$6,IFERROR(_xlfn.HYPGEOM.DIST(AW$27,$F$5,ROUND(B68/100*$F$7,0),$F$7,0),0),0)</f>
        <v>0</v>
      </c>
      <c r="AX68" s="18" t="n">
        <f aca="false">IF(AX$27&lt;=$F$6,IFERROR(_xlfn.HYPGEOM.DIST(AX$27,$F$5,ROUND(B68/100*$F$7,0),$F$7,0),0),0)</f>
        <v>0</v>
      </c>
      <c r="AY68" s="18" t="n">
        <f aca="false">IF(AY$27&lt;=$F$6,IFERROR(_xlfn.HYPGEOM.DIST(AY$27,$F$5,ROUND(B68/100*$F$7,0),$F$7,0),0),0)</f>
        <v>0</v>
      </c>
      <c r="AZ68" s="18" t="n">
        <f aca="false">IF(AZ$27&lt;=$F$6,IFERROR(_xlfn.HYPGEOM.DIST(AZ$27,$F$5,ROUND(B68/100*$F$7,0),$F$7,0),0),0)</f>
        <v>0</v>
      </c>
      <c r="BA68" s="18" t="n">
        <f aca="false">IF(BA$27&lt;=$F$6,IFERROR(_xlfn.HYPGEOM.DIST(BA$27,$F$5,ROUND(B68/100*$F$7,0),$F$7,0),0),0)</f>
        <v>0</v>
      </c>
      <c r="BB68" s="18" t="n">
        <f aca="false">IF(BB$27&lt;=$F$6,IFERROR(_xlfn.HYPGEOM.DIST(BB$27,$F$5,ROUND(B68/100*$F$7,0),$F$7,0),0),0)</f>
        <v>0</v>
      </c>
      <c r="BC68" s="18" t="n">
        <f aca="false">IF(BC$27&lt;=$F$6,IFERROR(_xlfn.HYPGEOM.DIST(BC$27,$F$5,ROUND(B68/100*$F$7,0),$F$7,0),0),0)</f>
        <v>0</v>
      </c>
    </row>
    <row r="70" customFormat="false" ht="15" hidden="false" customHeight="false" outlineLevel="0" collapsed="false">
      <c r="B70" s="42" t="s">
        <v>87</v>
      </c>
    </row>
    <row r="71" customFormat="false" ht="15" hidden="false" customHeight="false" outlineLevel="0" collapsed="false">
      <c r="B71" s="39" t="n">
        <f aca="false">$F$8</f>
        <v>1.5</v>
      </c>
      <c r="C71" s="40" t="n">
        <f aca="false">IF(ISNUMBER($F$5),IF($C$6="Binomial",BINOMDIST($F$6,$F$5,B71/100,TRUE()),SUM(AD71:BC71)),"")</f>
        <v>0.988739852419652</v>
      </c>
      <c r="D71" s="39" t="n">
        <f aca="false">IF(ISNUMBER(C71),C71*B71*MAX(0,$F$7-$F$5)/$F$7,"")</f>
        <v>1.39836064842208</v>
      </c>
      <c r="E71" s="41" t="n">
        <f aca="false">IF(ISNUMBER(C71),$F$5+(1-C71)*MAX(0,$F$7-$F$5),"")</f>
        <v>237.158487015148</v>
      </c>
      <c r="AD71" s="18" t="n">
        <f aca="false">IF(AD$27&lt;=$F$6,IFERROR(_xlfn.HYPGEOM.DIST(AD$27,$F$5,ROUND(B71/100*$F$7,0),$F$7,0),0),0)</f>
        <v>0.0431679609140713</v>
      </c>
      <c r="AE71" s="18" t="n">
        <f aca="false">IF(AE$27&lt;=$F$6,IFERROR(_xlfn.HYPGEOM.DIST(AE$27,$F$5,ROUND(B71/100*$F$7,0),$F$7,0),0),0)</f>
        <v>0.140880660618582</v>
      </c>
      <c r="AF71" s="18" t="n">
        <f aca="false">IF(AF$27&lt;=$F$6,IFERROR(_xlfn.HYPGEOM.DIST(AF$27,$F$5,ROUND(B71/100*$F$7,0),$F$7,0),0),0)</f>
        <v>0.224351042794874</v>
      </c>
      <c r="AG71" s="18" t="n">
        <f aca="false">IF(AG$27&lt;=$F$6,IFERROR(_xlfn.HYPGEOM.DIST(AG$27,$F$5,ROUND(B71/100*$F$7,0),$F$7,0),0),0)</f>
        <v>0.232358649245399</v>
      </c>
      <c r="AH71" s="18" t="n">
        <f aca="false">IF(AH$27&lt;=$F$6,IFERROR(_xlfn.HYPGEOM.DIST(AH$27,$F$5,ROUND(B71/100*$F$7,0),$F$7,0),0),0)</f>
        <v>0.176002206633896</v>
      </c>
      <c r="AI71" s="18" t="n">
        <f aca="false">IF(AI$27&lt;=$F$6,IFERROR(_xlfn.HYPGEOM.DIST(AI$27,$F$5,ROUND(B71/100*$F$7,0),$F$7,0),0),0)</f>
        <v>0.103956038899873</v>
      </c>
      <c r="AJ71" s="18" t="n">
        <f aca="false">IF(AJ$27&lt;=$F$6,IFERROR(_xlfn.HYPGEOM.DIST(AJ$27,$F$5,ROUND(B71/100*$F$7,0),$F$7,0),0),0)</f>
        <v>0.0498528806282821</v>
      </c>
      <c r="AK71" s="18" t="n">
        <f aca="false">IF(AK$27&lt;=$F$6,IFERROR(_xlfn.HYPGEOM.DIST(AK$27,$F$5,ROUND(B71/100*$F$7,0),$F$7,0),0),0)</f>
        <v>0.0199560350148686</v>
      </c>
      <c r="AL71" s="18" t="n">
        <f aca="false">IF(AL$27&lt;=$F$6,IFERROR(_xlfn.HYPGEOM.DIST(AL$27,$F$5,ROUND(B71/100*$F$7,0),$F$7,0),0),0)</f>
        <v>0</v>
      </c>
      <c r="AM71" s="18" t="n">
        <f aca="false">IF(AM$27&lt;=$F$6,IFERROR(_xlfn.HYPGEOM.DIST(AM$27,$F$5,ROUND(B71/100*$F$7,0),$F$7,0),0),0)</f>
        <v>0</v>
      </c>
      <c r="AN71" s="18" t="n">
        <f aca="false">IF(AN$27&lt;=$F$6,IFERROR(_xlfn.HYPGEOM.DIST(AN$27,$F$5,ROUND(B71/100*$F$7,0),$F$7,0),0),0)</f>
        <v>0</v>
      </c>
      <c r="AO71" s="18" t="n">
        <f aca="false">IF(AO$27&lt;=$F$6,IFERROR(_xlfn.HYPGEOM.DIST(AO$27,$F$5,ROUND(B71/100*$F$7,0),$F$7,0),0),0)</f>
        <v>0</v>
      </c>
      <c r="AP71" s="18" t="n">
        <f aca="false">IF(AP$27&lt;=$F$6,IFERROR(_xlfn.HYPGEOM.DIST(AP$27,$F$5,ROUND(B71/100*$F$7,0),$F$7,0),0),0)</f>
        <v>0</v>
      </c>
      <c r="AQ71" s="18" t="n">
        <f aca="false">IF(AQ$27&lt;=$F$6,IFERROR(_xlfn.HYPGEOM.DIST(AQ$27,$F$5,ROUND(B71/100*$F$7,0),$F$7,0),0),0)</f>
        <v>0</v>
      </c>
      <c r="AR71" s="18" t="n">
        <f aca="false">IF(AR$27&lt;=$F$6,IFERROR(_xlfn.HYPGEOM.DIST(AR$27,$F$5,ROUND(B71/100*$F$7,0),$F$7,0),0),0)</f>
        <v>0</v>
      </c>
      <c r="AS71" s="18" t="n">
        <f aca="false">IF(AS$27&lt;=$F$6,IFERROR(_xlfn.HYPGEOM.DIST(AS$27,$F$5,ROUND(B71/100*$F$7,0),$F$7,0),0),0)</f>
        <v>0</v>
      </c>
      <c r="AT71" s="18" t="n">
        <f aca="false">IF(AT$27&lt;=$F$6,IFERROR(_xlfn.HYPGEOM.DIST(AT$27,$F$5,ROUND(B71/100*$F$7,0),$F$7,0),0),0)</f>
        <v>0</v>
      </c>
      <c r="AU71" s="18" t="n">
        <f aca="false">IF(AU$27&lt;=$F$6,IFERROR(_xlfn.HYPGEOM.DIST(AU$27,$F$5,ROUND(B71/100*$F$7,0),$F$7,0),0),0)</f>
        <v>0</v>
      </c>
      <c r="AV71" s="18" t="n">
        <f aca="false">IF(AV$27&lt;=$F$6,IFERROR(_xlfn.HYPGEOM.DIST(AV$27,$F$5,ROUND(B71/100*$F$7,0),$F$7,0),0),0)</f>
        <v>0</v>
      </c>
      <c r="AW71" s="18" t="n">
        <f aca="false">IF(AW$27&lt;=$F$6,IFERROR(_xlfn.HYPGEOM.DIST(AW$27,$F$5,ROUND(B71/100*$F$7,0),$F$7,0),0),0)</f>
        <v>0</v>
      </c>
      <c r="AX71" s="18" t="n">
        <f aca="false">IF(AX$27&lt;=$F$6,IFERROR(_xlfn.HYPGEOM.DIST(AX$27,$F$5,ROUND(B71/100*$F$7,0),$F$7,0),0),0)</f>
        <v>0</v>
      </c>
      <c r="AY71" s="18" t="n">
        <f aca="false">IF(AY$27&lt;=$F$6,IFERROR(_xlfn.HYPGEOM.DIST(AY$27,$F$5,ROUND(B71/100*$F$7,0),$F$7,0),0),0)</f>
        <v>0</v>
      </c>
      <c r="AZ71" s="18" t="n">
        <f aca="false">IF(AZ$27&lt;=$F$6,IFERROR(_xlfn.HYPGEOM.DIST(AZ$27,$F$5,ROUND(B71/100*$F$7,0),$F$7,0),0),0)</f>
        <v>0</v>
      </c>
      <c r="BA71" s="18" t="n">
        <f aca="false">IF(BA$27&lt;=$F$6,IFERROR(_xlfn.HYPGEOM.DIST(BA$27,$F$5,ROUND(B71/100*$F$7,0),$F$7,0),0),0)</f>
        <v>0</v>
      </c>
      <c r="BB71" s="18" t="n">
        <f aca="false">IF(BB$27&lt;=$F$6,IFERROR(_xlfn.HYPGEOM.DIST(BB$27,$F$5,ROUND(B71/100*$F$7,0),$F$7,0),0),0)</f>
        <v>0</v>
      </c>
      <c r="BC71" s="18" t="n">
        <f aca="false">IF(BC$27&lt;=$F$6,IFERROR(_xlfn.HYPGEOM.DIST(BC$27,$F$5,ROUND(B71/100*$F$7,0),$F$7,0),0),0)</f>
        <v>0</v>
      </c>
    </row>
    <row r="72" customFormat="false" ht="15" hidden="false" customHeight="false" outlineLevel="0" collapsed="false">
      <c r="B72" s="39" t="n">
        <f aca="false">$C$12</f>
        <v>5</v>
      </c>
      <c r="C72" s="40" t="n">
        <f aca="false">IF(ISNUMBER($F$5),IF($C$6="Binomial",BINOMDIST($F$6,$F$5,B72/100,TRUE()),SUM(AD72:BC72)),"")</f>
        <v>0.213304702784703</v>
      </c>
      <c r="D72" s="39" t="n">
        <f aca="false">IF(ISNUMBER(C72),C72*B72*MAX(0,$F$7-$F$5)/$F$7,"")</f>
        <v>1.00557931312789</v>
      </c>
      <c r="E72" s="41" t="n">
        <f aca="false">IF(ISNUMBER(C72),$F$5+(1-C72)*MAX(0,$F$7-$F$5),"")</f>
        <v>2796.09448081048</v>
      </c>
      <c r="AD72" s="18" t="n">
        <f aca="false">IF(AD$27&lt;=$F$6,IFERROR(_xlfn.HYPGEOM.DIST(AD$27,$F$5,ROUND(B72/100*$F$7,0),$F$7,0),0),0)</f>
        <v>2.56718615948022E-005</v>
      </c>
      <c r="AE72" s="18" t="n">
        <f aca="false">IF(AE$27&lt;=$F$6,IFERROR(_xlfn.HYPGEOM.DIST(AE$27,$F$5,ROUND(B72/100*$F$7,0),$F$7,0),0),0)</f>
        <v>0.000287432871342954</v>
      </c>
      <c r="AF72" s="18" t="n">
        <f aca="false">IF(AF$27&lt;=$F$6,IFERROR(_xlfn.HYPGEOM.DIST(AF$27,$F$5,ROUND(B72/100*$F$7,0),$F$7,0),0),0)</f>
        <v>0.00159140559691736</v>
      </c>
      <c r="AG72" s="18" t="n">
        <f aca="false">IF(AG$27&lt;=$F$6,IFERROR(_xlfn.HYPGEOM.DIST(AG$27,$F$5,ROUND(B72/100*$F$7,0),$F$7,0),0),0)</f>
        <v>0.00580903743785242</v>
      </c>
      <c r="AH72" s="18" t="n">
        <f aca="false">IF(AH$27&lt;=$F$6,IFERROR(_xlfn.HYPGEOM.DIST(AH$27,$F$5,ROUND(B72/100*$F$7,0),$F$7,0),0),0)</f>
        <v>0.0157265439872317</v>
      </c>
      <c r="AI72" s="18" t="n">
        <f aca="false">IF(AI$27&lt;=$F$6,IFERROR(_xlfn.HYPGEOM.DIST(AI$27,$F$5,ROUND(B72/100*$F$7,0),$F$7,0),0),0)</f>
        <v>0.0336799264074157</v>
      </c>
      <c r="AJ72" s="18" t="n">
        <f aca="false">IF(AJ$27&lt;=$F$6,IFERROR(_xlfn.HYPGEOM.DIST(AJ$27,$F$5,ROUND(B72/100*$F$7,0),$F$7,0),0),0)</f>
        <v>0.0594320004474519</v>
      </c>
      <c r="AK72" s="18" t="n">
        <f aca="false">IF(AK$27&lt;=$F$6,IFERROR(_xlfn.HYPGEOM.DIST(AK$27,$F$5,ROUND(B72/100*$F$7,0),$F$7,0),0),0)</f>
        <v>0.0888769187497791</v>
      </c>
      <c r="AL72" s="18" t="n">
        <f aca="false">IF(AL$27&lt;=$F$6,IFERROR(_xlfn.HYPGEOM.DIST(AL$27,$F$5,ROUND(B72/100*$F$7,0),$F$7,0),0),0)</f>
        <v>0</v>
      </c>
      <c r="AM72" s="18" t="n">
        <f aca="false">IF(AM$27&lt;=$F$6,IFERROR(_xlfn.HYPGEOM.DIST(AM$27,$F$5,ROUND(B72/100*$F$7,0),$F$7,0),0),0)</f>
        <v>0</v>
      </c>
      <c r="AN72" s="18" t="n">
        <f aca="false">IF(AN$27&lt;=$F$6,IFERROR(_xlfn.HYPGEOM.DIST(AN$27,$F$5,ROUND(B72/100*$F$7,0),$F$7,0),0),0)</f>
        <v>0</v>
      </c>
      <c r="AO72" s="18" t="n">
        <f aca="false">IF(AO$27&lt;=$F$6,IFERROR(_xlfn.HYPGEOM.DIST(AO$27,$F$5,ROUND(B72/100*$F$7,0),$F$7,0),0),0)</f>
        <v>0</v>
      </c>
      <c r="AP72" s="18" t="n">
        <f aca="false">IF(AP$27&lt;=$F$6,IFERROR(_xlfn.HYPGEOM.DIST(AP$27,$F$5,ROUND(B72/100*$F$7,0),$F$7,0),0),0)</f>
        <v>0</v>
      </c>
      <c r="AQ72" s="18" t="n">
        <f aca="false">IF(AQ$27&lt;=$F$6,IFERROR(_xlfn.HYPGEOM.DIST(AQ$27,$F$5,ROUND(B72/100*$F$7,0),$F$7,0),0),0)</f>
        <v>0</v>
      </c>
      <c r="AR72" s="18" t="n">
        <f aca="false">IF(AR$27&lt;=$F$6,IFERROR(_xlfn.HYPGEOM.DIST(AR$27,$F$5,ROUND(B72/100*$F$7,0),$F$7,0),0),0)</f>
        <v>0</v>
      </c>
      <c r="AS72" s="18" t="n">
        <f aca="false">IF(AS$27&lt;=$F$6,IFERROR(_xlfn.HYPGEOM.DIST(AS$27,$F$5,ROUND(B72/100*$F$7,0),$F$7,0),0),0)</f>
        <v>0</v>
      </c>
      <c r="AT72" s="18" t="n">
        <f aca="false">IF(AT$27&lt;=$F$6,IFERROR(_xlfn.HYPGEOM.DIST(AT$27,$F$5,ROUND(B72/100*$F$7,0),$F$7,0),0),0)</f>
        <v>0</v>
      </c>
      <c r="AU72" s="18" t="n">
        <f aca="false">IF(AU$27&lt;=$F$6,IFERROR(_xlfn.HYPGEOM.DIST(AU$27,$F$5,ROUND(B72/100*$F$7,0),$F$7,0),0),0)</f>
        <v>0</v>
      </c>
      <c r="AV72" s="18" t="n">
        <f aca="false">IF(AV$27&lt;=$F$6,IFERROR(_xlfn.HYPGEOM.DIST(AV$27,$F$5,ROUND(B72/100*$F$7,0),$F$7,0),0),0)</f>
        <v>0</v>
      </c>
      <c r="AW72" s="18" t="n">
        <f aca="false">IF(AW$27&lt;=$F$6,IFERROR(_xlfn.HYPGEOM.DIST(AW$27,$F$5,ROUND(B72/100*$F$7,0),$F$7,0),0),0)</f>
        <v>0</v>
      </c>
      <c r="AX72" s="18" t="n">
        <f aca="false">IF(AX$27&lt;=$F$6,IFERROR(_xlfn.HYPGEOM.DIST(AX$27,$F$5,ROUND(B72/100*$F$7,0),$F$7,0),0),0)</f>
        <v>0</v>
      </c>
      <c r="AY72" s="18" t="n">
        <f aca="false">IF(AY$27&lt;=$F$6,IFERROR(_xlfn.HYPGEOM.DIST(AY$27,$F$5,ROUND(B72/100*$F$7,0),$F$7,0),0),0)</f>
        <v>0</v>
      </c>
      <c r="AZ72" s="18" t="n">
        <f aca="false">IF(AZ$27&lt;=$F$6,IFERROR(_xlfn.HYPGEOM.DIST(AZ$27,$F$5,ROUND(B72/100*$F$7,0),$F$7,0),0),0)</f>
        <v>0</v>
      </c>
      <c r="BA72" s="18" t="n">
        <f aca="false">IF(BA$27&lt;=$F$6,IFERROR(_xlfn.HYPGEOM.DIST(BA$27,$F$5,ROUND(B72/100*$F$7,0),$F$7,0),0),0)</f>
        <v>0</v>
      </c>
      <c r="BB72" s="18" t="n">
        <f aca="false">IF(BB$27&lt;=$F$6,IFERROR(_xlfn.HYPGEOM.DIST(BB$27,$F$5,ROUND(B72/100*$F$7,0),$F$7,0),0),0)</f>
        <v>0</v>
      </c>
      <c r="BC72" s="18" t="n">
        <f aca="false">IF(BC$27&lt;=$F$6,IFERROR(_xlfn.HYPGEOM.DIST(BC$27,$F$5,ROUND(B72/100*$F$7,0),$F$7,0),0),0)</f>
        <v>0</v>
      </c>
    </row>
  </sheetData>
  <mergeCells count="6">
    <mergeCell ref="B2:H2"/>
    <mergeCell ref="B3:H3"/>
    <mergeCell ref="B4:H4"/>
    <mergeCell ref="C5:D5"/>
    <mergeCell ref="C6:D6"/>
    <mergeCell ref="B14:D14"/>
  </mergeCells>
  <dataValidations count="2">
    <dataValidation allowBlank="false" errorStyle="stop" operator="between" showDropDown="false" showErrorMessage="true" showInputMessage="false" sqref="C5" type="list">
      <formula1>Lists!$D$3:$D$4</formula1>
      <formula2>0</formula2>
    </dataValidation>
    <dataValidation allowBlank="false" errorStyle="stop" operator="between" showDropDown="false" showErrorMessage="true" showInputMessage="false" sqref="C6" type="list">
      <formula1>Lists!$E$3:$E$4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0"/>
    <col collapsed="false" customWidth="true" hidden="false" outlineLevel="0" max="9" min="3" style="0" width="10"/>
  </cols>
  <sheetData>
    <row r="2" customFormat="false" ht="33.75" hidden="false" customHeight="true" outlineLevel="0" collapsed="false">
      <c r="B2" s="1" t="s">
        <v>88</v>
      </c>
      <c r="C2" s="1"/>
      <c r="D2" s="1"/>
      <c r="E2" s="1"/>
      <c r="F2" s="1"/>
      <c r="G2" s="1"/>
      <c r="H2" s="1"/>
      <c r="I2" s="1"/>
    </row>
    <row r="3" customFormat="false" ht="18" hidden="false" customHeight="true" outlineLevel="0" collapsed="false">
      <c r="B3" s="2" t="s">
        <v>89</v>
      </c>
      <c r="C3" s="2"/>
      <c r="D3" s="2"/>
      <c r="E3" s="2"/>
      <c r="F3" s="2"/>
      <c r="G3" s="2"/>
      <c r="H3" s="2"/>
      <c r="I3" s="2"/>
    </row>
    <row r="4" customFormat="false" ht="15" hidden="false" customHeight="false" outlineLevel="0" collapsed="false">
      <c r="A4" s="5" t="s">
        <v>90</v>
      </c>
      <c r="B4" s="5" t="s">
        <v>91</v>
      </c>
      <c r="C4" s="43" t="s">
        <v>92</v>
      </c>
      <c r="D4" s="43" t="s">
        <v>93</v>
      </c>
      <c r="E4" s="43" t="s">
        <v>94</v>
      </c>
      <c r="F4" s="43" t="s">
        <v>95</v>
      </c>
      <c r="G4" s="43" t="s">
        <v>96</v>
      </c>
      <c r="H4" s="43" t="s">
        <v>36</v>
      </c>
      <c r="I4" s="43" t="s">
        <v>97</v>
      </c>
    </row>
    <row r="5" customFormat="false" ht="15" hidden="false" customHeight="false" outlineLevel="0" collapsed="false">
      <c r="A5" s="44" t="n">
        <v>2</v>
      </c>
      <c r="B5" s="7" t="s">
        <v>98</v>
      </c>
      <c r="C5" s="45" t="s">
        <v>99</v>
      </c>
      <c r="D5" s="45" t="s">
        <v>99</v>
      </c>
      <c r="E5" s="45" t="s">
        <v>99</v>
      </c>
      <c r="F5" s="45" t="s">
        <v>99</v>
      </c>
      <c r="G5" s="46" t="s">
        <v>99</v>
      </c>
      <c r="H5" s="46" t="s">
        <v>99</v>
      </c>
      <c r="I5" s="46" t="s">
        <v>100</v>
      </c>
    </row>
    <row r="6" customFormat="false" ht="15" hidden="false" customHeight="false" outlineLevel="0" collapsed="false">
      <c r="A6" s="44" t="n">
        <v>9</v>
      </c>
      <c r="B6" s="7" t="s">
        <v>101</v>
      </c>
      <c r="C6" s="45" t="s">
        <v>99</v>
      </c>
      <c r="D6" s="45" t="s">
        <v>99</v>
      </c>
      <c r="E6" s="45" t="s">
        <v>99</v>
      </c>
      <c r="F6" s="45" t="s">
        <v>99</v>
      </c>
      <c r="G6" s="46" t="s">
        <v>99</v>
      </c>
      <c r="H6" s="46" t="s">
        <v>100</v>
      </c>
      <c r="I6" s="46" t="s">
        <v>102</v>
      </c>
    </row>
    <row r="7" customFormat="false" ht="15" hidden="false" customHeight="false" outlineLevel="0" collapsed="false">
      <c r="A7" s="44" t="n">
        <v>16</v>
      </c>
      <c r="B7" s="7" t="s">
        <v>103</v>
      </c>
      <c r="C7" s="45" t="s">
        <v>99</v>
      </c>
      <c r="D7" s="45" t="s">
        <v>99</v>
      </c>
      <c r="E7" s="45" t="s">
        <v>100</v>
      </c>
      <c r="F7" s="45" t="s">
        <v>100</v>
      </c>
      <c r="G7" s="46" t="s">
        <v>100</v>
      </c>
      <c r="H7" s="46" t="s">
        <v>102</v>
      </c>
      <c r="I7" s="46" t="s">
        <v>104</v>
      </c>
    </row>
    <row r="8" customFormat="false" ht="15" hidden="false" customHeight="false" outlineLevel="0" collapsed="false">
      <c r="A8" s="44" t="n">
        <v>26</v>
      </c>
      <c r="B8" s="7" t="s">
        <v>105</v>
      </c>
      <c r="C8" s="45" t="s">
        <v>99</v>
      </c>
      <c r="D8" s="45" t="s">
        <v>100</v>
      </c>
      <c r="E8" s="45" t="s">
        <v>100</v>
      </c>
      <c r="F8" s="45" t="s">
        <v>102</v>
      </c>
      <c r="G8" s="46" t="s">
        <v>102</v>
      </c>
      <c r="H8" s="46" t="s">
        <v>104</v>
      </c>
      <c r="I8" s="46" t="s">
        <v>106</v>
      </c>
    </row>
    <row r="9" customFormat="false" ht="15" hidden="false" customHeight="false" outlineLevel="0" collapsed="false">
      <c r="A9" s="44" t="n">
        <v>51</v>
      </c>
      <c r="B9" s="7" t="s">
        <v>107</v>
      </c>
      <c r="C9" s="45" t="s">
        <v>100</v>
      </c>
      <c r="D9" s="45" t="s">
        <v>100</v>
      </c>
      <c r="E9" s="45" t="s">
        <v>102</v>
      </c>
      <c r="F9" s="45" t="s">
        <v>102</v>
      </c>
      <c r="G9" s="46" t="s">
        <v>102</v>
      </c>
      <c r="H9" s="46" t="s">
        <v>106</v>
      </c>
      <c r="I9" s="46" t="s">
        <v>108</v>
      </c>
    </row>
    <row r="10" customFormat="false" ht="15" hidden="false" customHeight="false" outlineLevel="0" collapsed="false">
      <c r="A10" s="44" t="n">
        <v>91</v>
      </c>
      <c r="B10" s="7" t="s">
        <v>109</v>
      </c>
      <c r="C10" s="45" t="s">
        <v>100</v>
      </c>
      <c r="D10" s="45" t="s">
        <v>100</v>
      </c>
      <c r="E10" s="45" t="s">
        <v>102</v>
      </c>
      <c r="F10" s="45" t="s">
        <v>104</v>
      </c>
      <c r="G10" s="46" t="s">
        <v>104</v>
      </c>
      <c r="H10" s="46" t="s">
        <v>108</v>
      </c>
      <c r="I10" s="46" t="s">
        <v>110</v>
      </c>
    </row>
    <row r="11" customFormat="false" ht="15" hidden="false" customHeight="false" outlineLevel="0" collapsed="false">
      <c r="A11" s="44" t="n">
        <v>151</v>
      </c>
      <c r="B11" s="7" t="s">
        <v>111</v>
      </c>
      <c r="C11" s="45" t="s">
        <v>100</v>
      </c>
      <c r="D11" s="45" t="s">
        <v>102</v>
      </c>
      <c r="E11" s="45" t="s">
        <v>104</v>
      </c>
      <c r="F11" s="45" t="s">
        <v>106</v>
      </c>
      <c r="G11" s="46" t="s">
        <v>106</v>
      </c>
      <c r="H11" s="46" t="s">
        <v>110</v>
      </c>
      <c r="I11" s="46" t="s">
        <v>112</v>
      </c>
    </row>
    <row r="12" customFormat="false" ht="15" hidden="false" customHeight="false" outlineLevel="0" collapsed="false">
      <c r="A12" s="44" t="n">
        <v>281</v>
      </c>
      <c r="B12" s="7" t="s">
        <v>113</v>
      </c>
      <c r="C12" s="45" t="s">
        <v>100</v>
      </c>
      <c r="D12" s="45" t="s">
        <v>102</v>
      </c>
      <c r="E12" s="45" t="s">
        <v>104</v>
      </c>
      <c r="F12" s="45" t="s">
        <v>106</v>
      </c>
      <c r="G12" s="46" t="s">
        <v>108</v>
      </c>
      <c r="H12" s="46" t="s">
        <v>112</v>
      </c>
      <c r="I12" s="46" t="s">
        <v>114</v>
      </c>
    </row>
    <row r="13" customFormat="false" ht="15" hidden="false" customHeight="false" outlineLevel="0" collapsed="false">
      <c r="A13" s="44" t="n">
        <v>501</v>
      </c>
      <c r="B13" s="7" t="s">
        <v>115</v>
      </c>
      <c r="C13" s="45" t="s">
        <v>102</v>
      </c>
      <c r="D13" s="45" t="s">
        <v>102</v>
      </c>
      <c r="E13" s="45" t="s">
        <v>106</v>
      </c>
      <c r="F13" s="45" t="s">
        <v>108</v>
      </c>
      <c r="G13" s="46" t="s">
        <v>110</v>
      </c>
      <c r="H13" s="46" t="s">
        <v>114</v>
      </c>
      <c r="I13" s="46" t="s">
        <v>116</v>
      </c>
    </row>
    <row r="14" customFormat="false" ht="15" hidden="false" customHeight="false" outlineLevel="0" collapsed="false">
      <c r="A14" s="44" t="n">
        <v>1201</v>
      </c>
      <c r="B14" s="7" t="s">
        <v>117</v>
      </c>
      <c r="C14" s="45" t="s">
        <v>102</v>
      </c>
      <c r="D14" s="45" t="s">
        <v>104</v>
      </c>
      <c r="E14" s="45" t="s">
        <v>106</v>
      </c>
      <c r="F14" s="45" t="s">
        <v>110</v>
      </c>
      <c r="G14" s="46" t="s">
        <v>112</v>
      </c>
      <c r="H14" s="46" t="s">
        <v>116</v>
      </c>
      <c r="I14" s="46" t="s">
        <v>118</v>
      </c>
    </row>
    <row r="15" customFormat="false" ht="15" hidden="false" customHeight="false" outlineLevel="0" collapsed="false">
      <c r="A15" s="44" t="n">
        <v>3201</v>
      </c>
      <c r="B15" s="7" t="s">
        <v>119</v>
      </c>
      <c r="C15" s="45" t="s">
        <v>102</v>
      </c>
      <c r="D15" s="45" t="s">
        <v>104</v>
      </c>
      <c r="E15" s="45" t="s">
        <v>108</v>
      </c>
      <c r="F15" s="45" t="s">
        <v>110</v>
      </c>
      <c r="G15" s="46" t="s">
        <v>114</v>
      </c>
      <c r="H15" s="46" t="s">
        <v>118</v>
      </c>
      <c r="I15" s="46" t="s">
        <v>120</v>
      </c>
    </row>
    <row r="16" customFormat="false" ht="15" hidden="false" customHeight="false" outlineLevel="0" collapsed="false">
      <c r="A16" s="44" t="n">
        <v>10001</v>
      </c>
      <c r="B16" s="7" t="s">
        <v>121</v>
      </c>
      <c r="C16" s="45" t="s">
        <v>102</v>
      </c>
      <c r="D16" s="45" t="s">
        <v>104</v>
      </c>
      <c r="E16" s="45" t="s">
        <v>108</v>
      </c>
      <c r="F16" s="45" t="s">
        <v>112</v>
      </c>
      <c r="G16" s="46" t="s">
        <v>116</v>
      </c>
      <c r="H16" s="46" t="s">
        <v>120</v>
      </c>
      <c r="I16" s="46" t="s">
        <v>122</v>
      </c>
    </row>
    <row r="17" customFormat="false" ht="15" hidden="false" customHeight="false" outlineLevel="0" collapsed="false">
      <c r="A17" s="44" t="n">
        <v>35001</v>
      </c>
      <c r="B17" s="7" t="s">
        <v>123</v>
      </c>
      <c r="C17" s="45" t="s">
        <v>104</v>
      </c>
      <c r="D17" s="45" t="s">
        <v>106</v>
      </c>
      <c r="E17" s="45" t="s">
        <v>110</v>
      </c>
      <c r="F17" s="45" t="s">
        <v>114</v>
      </c>
      <c r="G17" s="46" t="s">
        <v>118</v>
      </c>
      <c r="H17" s="46" t="s">
        <v>122</v>
      </c>
      <c r="I17" s="46" t="s">
        <v>124</v>
      </c>
    </row>
    <row r="18" customFormat="false" ht="15" hidden="false" customHeight="false" outlineLevel="0" collapsed="false">
      <c r="A18" s="44" t="n">
        <v>150001</v>
      </c>
      <c r="B18" s="7" t="s">
        <v>125</v>
      </c>
      <c r="C18" s="45" t="s">
        <v>104</v>
      </c>
      <c r="D18" s="45" t="s">
        <v>106</v>
      </c>
      <c r="E18" s="45" t="s">
        <v>110</v>
      </c>
      <c r="F18" s="45" t="s">
        <v>114</v>
      </c>
      <c r="G18" s="46" t="s">
        <v>120</v>
      </c>
      <c r="H18" s="46" t="s">
        <v>124</v>
      </c>
      <c r="I18" s="46" t="s">
        <v>126</v>
      </c>
    </row>
    <row r="19" customFormat="false" ht="15" hidden="false" customHeight="false" outlineLevel="0" collapsed="false">
      <c r="A19" s="44" t="n">
        <v>500001</v>
      </c>
      <c r="B19" s="7" t="s">
        <v>127</v>
      </c>
      <c r="C19" s="45" t="s">
        <v>104</v>
      </c>
      <c r="D19" s="45" t="s">
        <v>106</v>
      </c>
      <c r="E19" s="45" t="s">
        <v>112</v>
      </c>
      <c r="F19" s="45" t="s">
        <v>116</v>
      </c>
      <c r="G19" s="46" t="s">
        <v>122</v>
      </c>
      <c r="H19" s="46" t="s">
        <v>126</v>
      </c>
      <c r="I19" s="46" t="s">
        <v>128</v>
      </c>
    </row>
    <row r="21" customFormat="false" ht="39.75" hidden="false" customHeight="true" outlineLevel="0" collapsed="false">
      <c r="B21" s="10" t="s">
        <v>129</v>
      </c>
      <c r="C21" s="10"/>
      <c r="D21" s="10"/>
      <c r="E21" s="10"/>
      <c r="F21" s="10"/>
      <c r="G21" s="10"/>
      <c r="H21" s="10"/>
      <c r="I21" s="10"/>
    </row>
  </sheetData>
  <mergeCells count="3">
    <mergeCell ref="B2:I2"/>
    <mergeCell ref="B3:I3"/>
    <mergeCell ref="B21:I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</cols>
  <sheetData>
    <row r="1" customFormat="false" ht="15" hidden="false" customHeight="false" outlineLevel="0" collapsed="false">
      <c r="A1" s="47" t="s">
        <v>130</v>
      </c>
    </row>
    <row r="2" customFormat="false" ht="15" hidden="false" customHeight="false" outlineLevel="0" collapsed="false">
      <c r="A2" s="48" t="s">
        <v>131</v>
      </c>
    </row>
    <row r="3" customFormat="false" ht="15" hidden="false" customHeight="false" outlineLevel="0" collapsed="false">
      <c r="A3" s="49" t="s">
        <v>132</v>
      </c>
      <c r="B3" s="50" t="n">
        <v>0.025</v>
      </c>
      <c r="C3" s="50" t="n">
        <v>0.04</v>
      </c>
      <c r="D3" s="50" t="n">
        <v>0.065</v>
      </c>
      <c r="E3" s="50" t="n">
        <v>0.1</v>
      </c>
      <c r="F3" s="50" t="n">
        <v>0.15</v>
      </c>
      <c r="G3" s="50" t="n">
        <v>0.25</v>
      </c>
      <c r="H3" s="50" t="n">
        <v>0.4</v>
      </c>
      <c r="I3" s="50" t="n">
        <v>0.65</v>
      </c>
      <c r="J3" s="50" t="n">
        <v>1</v>
      </c>
      <c r="K3" s="50" t="n">
        <v>1.5</v>
      </c>
      <c r="L3" s="50" t="n">
        <v>2.5</v>
      </c>
      <c r="M3" s="50" t="n">
        <v>4</v>
      </c>
      <c r="N3" s="50" t="n">
        <v>6.5</v>
      </c>
      <c r="O3" s="50" t="n">
        <v>10</v>
      </c>
      <c r="Q3" s="49" t="s">
        <v>133</v>
      </c>
    </row>
    <row r="4" customFormat="false" ht="15" hidden="false" customHeight="false" outlineLevel="0" collapsed="false">
      <c r="A4" s="0" t="s">
        <v>99</v>
      </c>
      <c r="B4" s="0" t="n">
        <v>500</v>
      </c>
      <c r="C4" s="0" t="n">
        <v>315</v>
      </c>
      <c r="D4" s="0" t="n">
        <v>200</v>
      </c>
      <c r="E4" s="0" t="n">
        <v>125</v>
      </c>
      <c r="F4" s="0" t="n">
        <v>80</v>
      </c>
      <c r="G4" s="0" t="n">
        <v>50</v>
      </c>
      <c r="H4" s="0" t="n">
        <v>32</v>
      </c>
      <c r="I4" s="0" t="n">
        <v>20</v>
      </c>
      <c r="J4" s="0" t="n">
        <v>13</v>
      </c>
      <c r="K4" s="0" t="n">
        <v>8</v>
      </c>
      <c r="L4" s="0" t="n">
        <v>5</v>
      </c>
      <c r="M4" s="0" t="n">
        <v>3</v>
      </c>
      <c r="N4" s="0" t="n">
        <v>2</v>
      </c>
      <c r="O4" s="0" t="n">
        <v>5</v>
      </c>
      <c r="Q4" s="0" t="n">
        <v>2</v>
      </c>
    </row>
    <row r="5" customFormat="false" ht="15" hidden="false" customHeight="false" outlineLevel="0" collapsed="false">
      <c r="A5" s="0" t="s">
        <v>100</v>
      </c>
      <c r="B5" s="0" t="n">
        <v>500</v>
      </c>
      <c r="C5" s="0" t="n">
        <v>315</v>
      </c>
      <c r="D5" s="0" t="n">
        <v>200</v>
      </c>
      <c r="E5" s="0" t="n">
        <v>125</v>
      </c>
      <c r="F5" s="0" t="n">
        <v>80</v>
      </c>
      <c r="G5" s="0" t="n">
        <v>50</v>
      </c>
      <c r="H5" s="0" t="n">
        <v>32</v>
      </c>
      <c r="I5" s="0" t="n">
        <v>20</v>
      </c>
      <c r="J5" s="0" t="n">
        <v>13</v>
      </c>
      <c r="K5" s="0" t="n">
        <v>8</v>
      </c>
      <c r="L5" s="0" t="n">
        <v>5</v>
      </c>
      <c r="M5" s="0" t="n">
        <v>3</v>
      </c>
      <c r="N5" s="0" t="n">
        <v>2</v>
      </c>
      <c r="O5" s="0" t="n">
        <v>5</v>
      </c>
      <c r="Q5" s="0" t="n">
        <v>3</v>
      </c>
    </row>
    <row r="6" customFormat="false" ht="15" hidden="false" customHeight="false" outlineLevel="0" collapsed="false">
      <c r="A6" s="0" t="s">
        <v>102</v>
      </c>
      <c r="B6" s="0" t="n">
        <v>500</v>
      </c>
      <c r="C6" s="0" t="n">
        <v>315</v>
      </c>
      <c r="D6" s="0" t="n">
        <v>200</v>
      </c>
      <c r="E6" s="0" t="n">
        <v>125</v>
      </c>
      <c r="F6" s="0" t="n">
        <v>80</v>
      </c>
      <c r="G6" s="0" t="n">
        <v>50</v>
      </c>
      <c r="H6" s="0" t="n">
        <v>32</v>
      </c>
      <c r="I6" s="0" t="n">
        <v>20</v>
      </c>
      <c r="J6" s="0" t="n">
        <v>13</v>
      </c>
      <c r="K6" s="0" t="n">
        <v>8</v>
      </c>
      <c r="L6" s="0" t="n">
        <v>5</v>
      </c>
      <c r="M6" s="0" t="n">
        <v>3</v>
      </c>
      <c r="N6" s="0" t="n">
        <v>8</v>
      </c>
      <c r="O6" s="0" t="n">
        <v>5</v>
      </c>
      <c r="Q6" s="0" t="n">
        <v>5</v>
      </c>
    </row>
    <row r="7" customFormat="false" ht="15" hidden="false" customHeight="false" outlineLevel="0" collapsed="false">
      <c r="A7" s="0" t="s">
        <v>104</v>
      </c>
      <c r="B7" s="0" t="n">
        <v>500</v>
      </c>
      <c r="C7" s="0" t="n">
        <v>315</v>
      </c>
      <c r="D7" s="0" t="n">
        <v>200</v>
      </c>
      <c r="E7" s="0" t="n">
        <v>125</v>
      </c>
      <c r="F7" s="0" t="n">
        <v>80</v>
      </c>
      <c r="G7" s="0" t="n">
        <v>50</v>
      </c>
      <c r="H7" s="0" t="n">
        <v>32</v>
      </c>
      <c r="I7" s="0" t="n">
        <v>20</v>
      </c>
      <c r="J7" s="0" t="n">
        <v>13</v>
      </c>
      <c r="K7" s="0" t="n">
        <v>8</v>
      </c>
      <c r="L7" s="0" t="n">
        <v>5</v>
      </c>
      <c r="M7" s="0" t="n">
        <v>13</v>
      </c>
      <c r="N7" s="0" t="n">
        <v>8</v>
      </c>
      <c r="O7" s="0" t="n">
        <v>8</v>
      </c>
      <c r="Q7" s="0" t="n">
        <v>8</v>
      </c>
    </row>
    <row r="8" customFormat="false" ht="15" hidden="false" customHeight="false" outlineLevel="0" collapsed="false">
      <c r="A8" s="0" t="s">
        <v>106</v>
      </c>
      <c r="B8" s="0" t="n">
        <v>500</v>
      </c>
      <c r="C8" s="0" t="n">
        <v>315</v>
      </c>
      <c r="D8" s="0" t="n">
        <v>200</v>
      </c>
      <c r="E8" s="0" t="n">
        <v>125</v>
      </c>
      <c r="F8" s="0" t="n">
        <v>80</v>
      </c>
      <c r="G8" s="0" t="n">
        <v>50</v>
      </c>
      <c r="H8" s="0" t="n">
        <v>32</v>
      </c>
      <c r="I8" s="0" t="n">
        <v>20</v>
      </c>
      <c r="J8" s="0" t="n">
        <v>13</v>
      </c>
      <c r="K8" s="0" t="n">
        <v>8</v>
      </c>
      <c r="L8" s="0" t="n">
        <v>20</v>
      </c>
      <c r="M8" s="0" t="n">
        <v>13</v>
      </c>
      <c r="N8" s="0" t="n">
        <v>13</v>
      </c>
      <c r="O8" s="0" t="n">
        <v>13</v>
      </c>
      <c r="Q8" s="0" t="n">
        <v>13</v>
      </c>
    </row>
    <row r="9" customFormat="false" ht="15" hidden="false" customHeight="false" outlineLevel="0" collapsed="false">
      <c r="A9" s="0" t="s">
        <v>108</v>
      </c>
      <c r="B9" s="0" t="n">
        <v>500</v>
      </c>
      <c r="C9" s="0" t="n">
        <v>315</v>
      </c>
      <c r="D9" s="0" t="n">
        <v>200</v>
      </c>
      <c r="E9" s="0" t="n">
        <v>125</v>
      </c>
      <c r="F9" s="0" t="n">
        <v>80</v>
      </c>
      <c r="G9" s="0" t="n">
        <v>50</v>
      </c>
      <c r="H9" s="0" t="n">
        <v>32</v>
      </c>
      <c r="I9" s="0" t="n">
        <v>20</v>
      </c>
      <c r="J9" s="0" t="n">
        <v>13</v>
      </c>
      <c r="K9" s="0" t="n">
        <v>32</v>
      </c>
      <c r="L9" s="0" t="n">
        <v>20</v>
      </c>
      <c r="M9" s="0" t="n">
        <v>20</v>
      </c>
      <c r="N9" s="0" t="n">
        <v>20</v>
      </c>
      <c r="O9" s="0" t="n">
        <v>20</v>
      </c>
      <c r="Q9" s="0" t="n">
        <v>20</v>
      </c>
    </row>
    <row r="10" customFormat="false" ht="15" hidden="false" customHeight="false" outlineLevel="0" collapsed="false">
      <c r="A10" s="0" t="s">
        <v>110</v>
      </c>
      <c r="B10" s="0" t="n">
        <v>500</v>
      </c>
      <c r="C10" s="0" t="n">
        <v>315</v>
      </c>
      <c r="D10" s="0" t="n">
        <v>200</v>
      </c>
      <c r="E10" s="0" t="n">
        <v>125</v>
      </c>
      <c r="F10" s="0" t="n">
        <v>80</v>
      </c>
      <c r="G10" s="0" t="n">
        <v>50</v>
      </c>
      <c r="H10" s="0" t="n">
        <v>32</v>
      </c>
      <c r="I10" s="0" t="n">
        <v>20</v>
      </c>
      <c r="J10" s="0" t="n">
        <v>50</v>
      </c>
      <c r="K10" s="0" t="n">
        <v>32</v>
      </c>
      <c r="L10" s="0" t="n">
        <v>32</v>
      </c>
      <c r="M10" s="0" t="n">
        <v>32</v>
      </c>
      <c r="N10" s="0" t="n">
        <v>32</v>
      </c>
      <c r="O10" s="0" t="n">
        <v>32</v>
      </c>
      <c r="Q10" s="0" t="n">
        <v>32</v>
      </c>
    </row>
    <row r="11" customFormat="false" ht="15" hidden="false" customHeight="false" outlineLevel="0" collapsed="false">
      <c r="A11" s="0" t="s">
        <v>112</v>
      </c>
      <c r="B11" s="0" t="n">
        <v>500</v>
      </c>
      <c r="C11" s="0" t="n">
        <v>315</v>
      </c>
      <c r="D11" s="0" t="n">
        <v>200</v>
      </c>
      <c r="E11" s="0" t="n">
        <v>125</v>
      </c>
      <c r="F11" s="0" t="n">
        <v>80</v>
      </c>
      <c r="G11" s="0" t="n">
        <v>50</v>
      </c>
      <c r="H11" s="0" t="n">
        <v>32</v>
      </c>
      <c r="I11" s="0" t="n">
        <v>80</v>
      </c>
      <c r="J11" s="0" t="n">
        <v>50</v>
      </c>
      <c r="K11" s="0" t="n">
        <v>50</v>
      </c>
      <c r="L11" s="0" t="n">
        <v>50</v>
      </c>
      <c r="M11" s="0" t="n">
        <v>50</v>
      </c>
      <c r="N11" s="0" t="n">
        <v>50</v>
      </c>
      <c r="O11" s="0" t="n">
        <v>50</v>
      </c>
      <c r="Q11" s="0" t="n">
        <v>50</v>
      </c>
    </row>
    <row r="12" customFormat="false" ht="15" hidden="false" customHeight="false" outlineLevel="0" collapsed="false">
      <c r="A12" s="0" t="s">
        <v>114</v>
      </c>
      <c r="B12" s="0" t="n">
        <v>500</v>
      </c>
      <c r="C12" s="0" t="n">
        <v>315</v>
      </c>
      <c r="D12" s="0" t="n">
        <v>200</v>
      </c>
      <c r="E12" s="0" t="n">
        <v>125</v>
      </c>
      <c r="F12" s="0" t="n">
        <v>80</v>
      </c>
      <c r="G12" s="0" t="n">
        <v>50</v>
      </c>
      <c r="H12" s="0" t="n">
        <v>125</v>
      </c>
      <c r="I12" s="0" t="n">
        <v>80</v>
      </c>
      <c r="J12" s="0" t="n">
        <v>80</v>
      </c>
      <c r="K12" s="0" t="n">
        <v>80</v>
      </c>
      <c r="L12" s="0" t="n">
        <v>80</v>
      </c>
      <c r="M12" s="0" t="n">
        <v>80</v>
      </c>
      <c r="N12" s="0" t="n">
        <v>80</v>
      </c>
      <c r="O12" s="0" t="n">
        <v>80</v>
      </c>
      <c r="Q12" s="0" t="n">
        <v>80</v>
      </c>
    </row>
    <row r="13" customFormat="false" ht="15" hidden="false" customHeight="false" outlineLevel="0" collapsed="false">
      <c r="A13" s="0" t="s">
        <v>116</v>
      </c>
      <c r="B13" s="0" t="n">
        <v>500</v>
      </c>
      <c r="C13" s="0" t="n">
        <v>315</v>
      </c>
      <c r="D13" s="0" t="n">
        <v>200</v>
      </c>
      <c r="E13" s="0" t="n">
        <v>125</v>
      </c>
      <c r="F13" s="0" t="n">
        <v>80</v>
      </c>
      <c r="G13" s="0" t="n">
        <v>200</v>
      </c>
      <c r="H13" s="0" t="n">
        <v>125</v>
      </c>
      <c r="I13" s="0" t="n">
        <v>125</v>
      </c>
      <c r="J13" s="0" t="n">
        <v>125</v>
      </c>
      <c r="K13" s="0" t="n">
        <v>125</v>
      </c>
      <c r="L13" s="0" t="n">
        <v>125</v>
      </c>
      <c r="M13" s="0" t="n">
        <v>125</v>
      </c>
      <c r="N13" s="0" t="n">
        <v>125</v>
      </c>
      <c r="O13" s="0" t="n">
        <v>125</v>
      </c>
      <c r="Q13" s="0" t="n">
        <v>125</v>
      </c>
    </row>
    <row r="14" customFormat="false" ht="15" hidden="false" customHeight="false" outlineLevel="0" collapsed="false">
      <c r="A14" s="0" t="s">
        <v>118</v>
      </c>
      <c r="B14" s="0" t="n">
        <v>500</v>
      </c>
      <c r="C14" s="0" t="n">
        <v>315</v>
      </c>
      <c r="D14" s="0" t="n">
        <v>200</v>
      </c>
      <c r="E14" s="0" t="n">
        <v>125</v>
      </c>
      <c r="F14" s="0" t="n">
        <v>315</v>
      </c>
      <c r="G14" s="0" t="n">
        <v>200</v>
      </c>
      <c r="H14" s="0" t="n">
        <v>200</v>
      </c>
      <c r="I14" s="0" t="n">
        <v>200</v>
      </c>
      <c r="J14" s="0" t="n">
        <v>200</v>
      </c>
      <c r="K14" s="0" t="n">
        <v>200</v>
      </c>
      <c r="L14" s="0" t="n">
        <v>200</v>
      </c>
      <c r="M14" s="0" t="n">
        <v>200</v>
      </c>
      <c r="N14" s="0" t="n">
        <v>200</v>
      </c>
      <c r="O14" s="0" t="n">
        <v>125</v>
      </c>
      <c r="Q14" s="0" t="n">
        <v>200</v>
      </c>
    </row>
    <row r="15" customFormat="false" ht="15" hidden="false" customHeight="false" outlineLevel="0" collapsed="false">
      <c r="A15" s="0" t="s">
        <v>120</v>
      </c>
      <c r="B15" s="0" t="n">
        <v>500</v>
      </c>
      <c r="C15" s="0" t="n">
        <v>315</v>
      </c>
      <c r="D15" s="0" t="n">
        <v>200</v>
      </c>
      <c r="E15" s="0" t="n">
        <v>500</v>
      </c>
      <c r="F15" s="0" t="n">
        <v>315</v>
      </c>
      <c r="G15" s="0" t="n">
        <v>315</v>
      </c>
      <c r="H15" s="0" t="n">
        <v>315</v>
      </c>
      <c r="I15" s="0" t="n">
        <v>315</v>
      </c>
      <c r="J15" s="0" t="n">
        <v>315</v>
      </c>
      <c r="K15" s="0" t="n">
        <v>315</v>
      </c>
      <c r="L15" s="0" t="n">
        <v>315</v>
      </c>
      <c r="M15" s="0" t="n">
        <v>315</v>
      </c>
      <c r="N15" s="0" t="n">
        <v>200</v>
      </c>
      <c r="O15" s="0" t="n">
        <v>125</v>
      </c>
      <c r="Q15" s="0" t="n">
        <v>315</v>
      </c>
    </row>
    <row r="16" customFormat="false" ht="15" hidden="false" customHeight="false" outlineLevel="0" collapsed="false">
      <c r="A16" s="0" t="s">
        <v>122</v>
      </c>
      <c r="B16" s="0" t="n">
        <v>500</v>
      </c>
      <c r="C16" s="0" t="n">
        <v>315</v>
      </c>
      <c r="D16" s="0" t="n">
        <v>800</v>
      </c>
      <c r="E16" s="0" t="n">
        <v>500</v>
      </c>
      <c r="F16" s="0" t="n">
        <v>500</v>
      </c>
      <c r="G16" s="0" t="n">
        <v>500</v>
      </c>
      <c r="H16" s="0" t="n">
        <v>500</v>
      </c>
      <c r="I16" s="0" t="n">
        <v>500</v>
      </c>
      <c r="J16" s="0" t="n">
        <v>500</v>
      </c>
      <c r="K16" s="0" t="n">
        <v>500</v>
      </c>
      <c r="L16" s="0" t="n">
        <v>500</v>
      </c>
      <c r="M16" s="0" t="n">
        <v>315</v>
      </c>
      <c r="N16" s="0" t="n">
        <v>200</v>
      </c>
      <c r="O16" s="0" t="n">
        <v>125</v>
      </c>
      <c r="Q16" s="0" t="n">
        <v>500</v>
      </c>
    </row>
    <row r="17" customFormat="false" ht="15" hidden="false" customHeight="false" outlineLevel="0" collapsed="false">
      <c r="A17" s="0" t="s">
        <v>124</v>
      </c>
      <c r="B17" s="0" t="n">
        <v>500</v>
      </c>
      <c r="C17" s="0" t="n">
        <v>1250</v>
      </c>
      <c r="D17" s="0" t="n">
        <v>800</v>
      </c>
      <c r="E17" s="0" t="n">
        <v>800</v>
      </c>
      <c r="F17" s="0" t="n">
        <v>800</v>
      </c>
      <c r="G17" s="0" t="n">
        <v>800</v>
      </c>
      <c r="H17" s="0" t="n">
        <v>800</v>
      </c>
      <c r="I17" s="0" t="n">
        <v>800</v>
      </c>
      <c r="J17" s="0" t="n">
        <v>800</v>
      </c>
      <c r="K17" s="0" t="n">
        <v>800</v>
      </c>
      <c r="L17" s="0" t="n">
        <v>500</v>
      </c>
      <c r="M17" s="0" t="n">
        <v>315</v>
      </c>
      <c r="N17" s="0" t="n">
        <v>200</v>
      </c>
      <c r="O17" s="0" t="n">
        <v>125</v>
      </c>
      <c r="Q17" s="0" t="n">
        <v>800</v>
      </c>
    </row>
    <row r="18" customFormat="false" ht="15" hidden="false" customHeight="false" outlineLevel="0" collapsed="false">
      <c r="A18" s="0" t="s">
        <v>126</v>
      </c>
      <c r="B18" s="0" t="n">
        <v>2000</v>
      </c>
      <c r="C18" s="0" t="n">
        <v>1250</v>
      </c>
      <c r="D18" s="0" t="n">
        <v>1250</v>
      </c>
      <c r="E18" s="0" t="n">
        <v>1250</v>
      </c>
      <c r="F18" s="0" t="n">
        <v>1250</v>
      </c>
      <c r="G18" s="0" t="n">
        <v>1250</v>
      </c>
      <c r="H18" s="0" t="n">
        <v>1250</v>
      </c>
      <c r="I18" s="0" t="n">
        <v>1250</v>
      </c>
      <c r="J18" s="0" t="n">
        <v>1250</v>
      </c>
      <c r="K18" s="0" t="n">
        <v>800</v>
      </c>
      <c r="L18" s="0" t="n">
        <v>500</v>
      </c>
      <c r="M18" s="0" t="n">
        <v>315</v>
      </c>
      <c r="N18" s="0" t="n">
        <v>200</v>
      </c>
      <c r="O18" s="0" t="n">
        <v>125</v>
      </c>
      <c r="Q18" s="0" t="n">
        <v>1250</v>
      </c>
    </row>
    <row r="19" customFormat="false" ht="15" hidden="false" customHeight="false" outlineLevel="0" collapsed="false">
      <c r="A19" s="0" t="s">
        <v>128</v>
      </c>
      <c r="B19" s="0" t="n">
        <v>2000</v>
      </c>
      <c r="C19" s="0" t="n">
        <v>2000</v>
      </c>
      <c r="D19" s="0" t="n">
        <v>2000</v>
      </c>
      <c r="E19" s="0" t="n">
        <v>2000</v>
      </c>
      <c r="F19" s="0" t="n">
        <v>2000</v>
      </c>
      <c r="G19" s="0" t="n">
        <v>2000</v>
      </c>
      <c r="H19" s="0" t="n">
        <v>2000</v>
      </c>
      <c r="I19" s="0" t="n">
        <v>2000</v>
      </c>
      <c r="J19" s="0" t="n">
        <v>1250</v>
      </c>
      <c r="K19" s="0" t="n">
        <v>800</v>
      </c>
      <c r="L19" s="0" t="n">
        <v>500</v>
      </c>
      <c r="M19" s="0" t="n">
        <v>315</v>
      </c>
      <c r="N19" s="0" t="n">
        <v>200</v>
      </c>
      <c r="O19" s="0" t="n">
        <v>125</v>
      </c>
      <c r="Q19" s="0" t="n">
        <v>2000</v>
      </c>
    </row>
    <row r="21" customFormat="false" ht="15" hidden="false" customHeight="false" outlineLevel="0" collapsed="false">
      <c r="A21" s="48" t="s">
        <v>134</v>
      </c>
    </row>
    <row r="22" customFormat="false" ht="15" hidden="false" customHeight="false" outlineLevel="0" collapsed="false">
      <c r="A22" s="49" t="s">
        <v>132</v>
      </c>
      <c r="B22" s="50" t="n">
        <v>0.025</v>
      </c>
      <c r="C22" s="50" t="n">
        <v>0.04</v>
      </c>
      <c r="D22" s="50" t="n">
        <v>0.065</v>
      </c>
      <c r="E22" s="50" t="n">
        <v>0.1</v>
      </c>
      <c r="F22" s="50" t="n">
        <v>0.15</v>
      </c>
      <c r="G22" s="50" t="n">
        <v>0.25</v>
      </c>
      <c r="H22" s="50" t="n">
        <v>0.4</v>
      </c>
      <c r="I22" s="50" t="n">
        <v>0.65</v>
      </c>
      <c r="J22" s="50" t="n">
        <v>1</v>
      </c>
      <c r="K22" s="50" t="n">
        <v>1.5</v>
      </c>
      <c r="L22" s="50" t="n">
        <v>2.5</v>
      </c>
      <c r="M22" s="50" t="n">
        <v>4</v>
      </c>
      <c r="N22" s="50" t="n">
        <v>6.5</v>
      </c>
      <c r="O22" s="50" t="n">
        <v>10</v>
      </c>
    </row>
    <row r="23" customFormat="false" ht="15" hidden="false" customHeight="false" outlineLevel="0" collapsed="false">
      <c r="A23" s="0" t="s">
        <v>99</v>
      </c>
      <c r="B23" s="0" t="n">
        <v>0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0</v>
      </c>
      <c r="K23" s="0" t="n">
        <v>0</v>
      </c>
      <c r="L23" s="0" t="n">
        <v>0</v>
      </c>
      <c r="M23" s="0" t="n">
        <v>0</v>
      </c>
      <c r="N23" s="0" t="n">
        <v>0</v>
      </c>
      <c r="O23" s="0" t="n">
        <v>1</v>
      </c>
    </row>
    <row r="24" customFormat="false" ht="15" hidden="false" customHeight="false" outlineLevel="0" collapsed="false">
      <c r="A24" s="0" t="s">
        <v>100</v>
      </c>
      <c r="B24" s="0" t="n">
        <v>0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0</v>
      </c>
      <c r="K24" s="0" t="n">
        <v>0</v>
      </c>
      <c r="L24" s="0" t="n">
        <v>0</v>
      </c>
      <c r="M24" s="0" t="n">
        <v>0</v>
      </c>
      <c r="N24" s="0" t="n">
        <v>0</v>
      </c>
      <c r="O24" s="0" t="n">
        <v>1</v>
      </c>
    </row>
    <row r="25" customFormat="false" ht="15" hidden="false" customHeight="false" outlineLevel="0" collapsed="false">
      <c r="A25" s="0" t="s">
        <v>102</v>
      </c>
      <c r="B25" s="0" t="n">
        <v>0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0</v>
      </c>
      <c r="I25" s="0" t="n">
        <v>0</v>
      </c>
      <c r="J25" s="0" t="n">
        <v>0</v>
      </c>
      <c r="K25" s="0" t="n">
        <v>0</v>
      </c>
      <c r="L25" s="0" t="n">
        <v>0</v>
      </c>
      <c r="M25" s="0" t="n">
        <v>0</v>
      </c>
      <c r="N25" s="0" t="n">
        <v>1</v>
      </c>
      <c r="O25" s="0" t="n">
        <v>1</v>
      </c>
    </row>
    <row r="26" customFormat="false" ht="15" hidden="false" customHeight="false" outlineLevel="0" collapsed="false">
      <c r="A26" s="0" t="s">
        <v>104</v>
      </c>
      <c r="B26" s="0" t="n">
        <v>0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n">
        <v>0</v>
      </c>
      <c r="I26" s="0" t="n">
        <v>0</v>
      </c>
      <c r="J26" s="0" t="n">
        <v>0</v>
      </c>
      <c r="K26" s="0" t="n">
        <v>0</v>
      </c>
      <c r="L26" s="0" t="n">
        <v>0</v>
      </c>
      <c r="M26" s="0" t="n">
        <v>1</v>
      </c>
      <c r="N26" s="0" t="n">
        <v>1</v>
      </c>
      <c r="O26" s="0" t="n">
        <v>2</v>
      </c>
    </row>
    <row r="27" customFormat="false" ht="15" hidden="false" customHeight="false" outlineLevel="0" collapsed="false">
      <c r="A27" s="0" t="s">
        <v>106</v>
      </c>
      <c r="B27" s="0" t="n">
        <v>0</v>
      </c>
      <c r="C27" s="0" t="n">
        <v>0</v>
      </c>
      <c r="D27" s="0" t="n">
        <v>0</v>
      </c>
      <c r="E27" s="0" t="n">
        <v>0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0</v>
      </c>
      <c r="K27" s="0" t="n">
        <v>0</v>
      </c>
      <c r="L27" s="0" t="n">
        <v>1</v>
      </c>
      <c r="M27" s="0" t="n">
        <v>1</v>
      </c>
      <c r="N27" s="0" t="n">
        <v>2</v>
      </c>
      <c r="O27" s="0" t="n">
        <v>3</v>
      </c>
    </row>
    <row r="28" customFormat="false" ht="15" hidden="false" customHeight="false" outlineLevel="0" collapsed="false">
      <c r="A28" s="0" t="s">
        <v>108</v>
      </c>
      <c r="B28" s="0" t="n">
        <v>0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0</v>
      </c>
      <c r="K28" s="0" t="n">
        <v>1</v>
      </c>
      <c r="L28" s="0" t="n">
        <v>1</v>
      </c>
      <c r="M28" s="0" t="n">
        <v>2</v>
      </c>
      <c r="N28" s="0" t="n">
        <v>3</v>
      </c>
      <c r="O28" s="0" t="n">
        <v>5</v>
      </c>
    </row>
    <row r="29" customFormat="false" ht="15" hidden="false" customHeight="false" outlineLevel="0" collapsed="false">
      <c r="A29" s="0" t="s">
        <v>110</v>
      </c>
      <c r="B29" s="0" t="n">
        <v>0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1</v>
      </c>
      <c r="K29" s="0" t="n">
        <v>1</v>
      </c>
      <c r="L29" s="0" t="n">
        <v>2</v>
      </c>
      <c r="M29" s="0" t="n">
        <v>3</v>
      </c>
      <c r="N29" s="0" t="n">
        <v>5</v>
      </c>
      <c r="O29" s="0" t="n">
        <v>7</v>
      </c>
    </row>
    <row r="30" customFormat="false" ht="15" hidden="false" customHeight="false" outlineLevel="0" collapsed="false">
      <c r="A30" s="0" t="s">
        <v>112</v>
      </c>
      <c r="B30" s="0" t="n">
        <v>0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1</v>
      </c>
      <c r="J30" s="0" t="n">
        <v>1</v>
      </c>
      <c r="K30" s="0" t="n">
        <v>2</v>
      </c>
      <c r="L30" s="0" t="n">
        <v>3</v>
      </c>
      <c r="M30" s="0" t="n">
        <v>5</v>
      </c>
      <c r="N30" s="0" t="n">
        <v>7</v>
      </c>
      <c r="O30" s="0" t="n">
        <v>10</v>
      </c>
    </row>
    <row r="31" customFormat="false" ht="15" hidden="false" customHeight="false" outlineLevel="0" collapsed="false">
      <c r="A31" s="0" t="s">
        <v>114</v>
      </c>
      <c r="B31" s="0" t="n">
        <v>0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1</v>
      </c>
      <c r="I31" s="0" t="n">
        <v>1</v>
      </c>
      <c r="J31" s="0" t="n">
        <v>2</v>
      </c>
      <c r="K31" s="0" t="n">
        <v>3</v>
      </c>
      <c r="L31" s="0" t="n">
        <v>5</v>
      </c>
      <c r="M31" s="0" t="n">
        <v>7</v>
      </c>
      <c r="N31" s="0" t="n">
        <v>10</v>
      </c>
      <c r="O31" s="0" t="n">
        <v>14</v>
      </c>
    </row>
    <row r="32" customFormat="false" ht="15" hidden="false" customHeight="false" outlineLevel="0" collapsed="false">
      <c r="A32" s="0" t="s">
        <v>116</v>
      </c>
      <c r="B32" s="0" t="n">
        <v>0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1</v>
      </c>
      <c r="H32" s="0" t="n">
        <v>1</v>
      </c>
      <c r="I32" s="0" t="n">
        <v>2</v>
      </c>
      <c r="J32" s="0" t="n">
        <v>3</v>
      </c>
      <c r="K32" s="0" t="n">
        <v>5</v>
      </c>
      <c r="L32" s="0" t="n">
        <v>7</v>
      </c>
      <c r="M32" s="0" t="n">
        <v>10</v>
      </c>
      <c r="N32" s="0" t="n">
        <v>14</v>
      </c>
      <c r="O32" s="0" t="n">
        <v>21</v>
      </c>
    </row>
    <row r="33" customFormat="false" ht="15" hidden="false" customHeight="false" outlineLevel="0" collapsed="false">
      <c r="A33" s="0" t="s">
        <v>118</v>
      </c>
      <c r="B33" s="0" t="n">
        <v>0</v>
      </c>
      <c r="C33" s="0" t="n">
        <v>0</v>
      </c>
      <c r="D33" s="0" t="n">
        <v>0</v>
      </c>
      <c r="E33" s="0" t="n">
        <v>0</v>
      </c>
      <c r="F33" s="0" t="n">
        <v>1</v>
      </c>
      <c r="G33" s="0" t="n">
        <v>1</v>
      </c>
      <c r="H33" s="0" t="n">
        <v>2</v>
      </c>
      <c r="I33" s="0" t="n">
        <v>3</v>
      </c>
      <c r="J33" s="0" t="n">
        <v>5</v>
      </c>
      <c r="K33" s="0" t="n">
        <v>7</v>
      </c>
      <c r="L33" s="0" t="n">
        <v>10</v>
      </c>
      <c r="M33" s="0" t="n">
        <v>14</v>
      </c>
      <c r="N33" s="0" t="n">
        <v>21</v>
      </c>
      <c r="O33" s="0" t="n">
        <v>21</v>
      </c>
    </row>
    <row r="34" customFormat="false" ht="15" hidden="false" customHeight="false" outlineLevel="0" collapsed="false">
      <c r="A34" s="0" t="s">
        <v>120</v>
      </c>
      <c r="B34" s="0" t="n">
        <v>0</v>
      </c>
      <c r="C34" s="0" t="n">
        <v>0</v>
      </c>
      <c r="D34" s="0" t="n">
        <v>0</v>
      </c>
      <c r="E34" s="0" t="n">
        <v>1</v>
      </c>
      <c r="F34" s="0" t="n">
        <v>1</v>
      </c>
      <c r="G34" s="0" t="n">
        <v>2</v>
      </c>
      <c r="H34" s="0" t="n">
        <v>3</v>
      </c>
      <c r="I34" s="0" t="n">
        <v>5</v>
      </c>
      <c r="J34" s="0" t="n">
        <v>7</v>
      </c>
      <c r="K34" s="0" t="n">
        <v>10</v>
      </c>
      <c r="L34" s="0" t="n">
        <v>14</v>
      </c>
      <c r="M34" s="0" t="n">
        <v>21</v>
      </c>
      <c r="N34" s="0" t="n">
        <v>21</v>
      </c>
      <c r="O34" s="0" t="n">
        <v>21</v>
      </c>
    </row>
    <row r="35" customFormat="false" ht="15" hidden="false" customHeight="false" outlineLevel="0" collapsed="false">
      <c r="A35" s="0" t="s">
        <v>122</v>
      </c>
      <c r="B35" s="0" t="n">
        <v>0</v>
      </c>
      <c r="C35" s="0" t="n">
        <v>0</v>
      </c>
      <c r="D35" s="0" t="n">
        <v>1</v>
      </c>
      <c r="E35" s="0" t="n">
        <v>1</v>
      </c>
      <c r="F35" s="0" t="n">
        <v>2</v>
      </c>
      <c r="G35" s="0" t="n">
        <v>3</v>
      </c>
      <c r="H35" s="0" t="n">
        <v>5</v>
      </c>
      <c r="I35" s="0" t="n">
        <v>7</v>
      </c>
      <c r="J35" s="0" t="n">
        <v>10</v>
      </c>
      <c r="K35" s="0" t="n">
        <v>14</v>
      </c>
      <c r="L35" s="0" t="n">
        <v>21</v>
      </c>
      <c r="M35" s="0" t="n">
        <v>21</v>
      </c>
      <c r="N35" s="0" t="n">
        <v>21</v>
      </c>
      <c r="O35" s="0" t="n">
        <v>21</v>
      </c>
    </row>
    <row r="36" customFormat="false" ht="15" hidden="false" customHeight="false" outlineLevel="0" collapsed="false">
      <c r="A36" s="0" t="s">
        <v>124</v>
      </c>
      <c r="B36" s="0" t="n">
        <v>0</v>
      </c>
      <c r="C36" s="0" t="n">
        <v>1</v>
      </c>
      <c r="D36" s="0" t="n">
        <v>1</v>
      </c>
      <c r="E36" s="0" t="n">
        <v>2</v>
      </c>
      <c r="F36" s="0" t="n">
        <v>3</v>
      </c>
      <c r="G36" s="0" t="n">
        <v>5</v>
      </c>
      <c r="H36" s="0" t="n">
        <v>7</v>
      </c>
      <c r="I36" s="0" t="n">
        <v>10</v>
      </c>
      <c r="J36" s="0" t="n">
        <v>14</v>
      </c>
      <c r="K36" s="0" t="n">
        <v>21</v>
      </c>
      <c r="L36" s="0" t="n">
        <v>21</v>
      </c>
      <c r="M36" s="0" t="n">
        <v>21</v>
      </c>
      <c r="N36" s="0" t="n">
        <v>21</v>
      </c>
      <c r="O36" s="0" t="n">
        <v>21</v>
      </c>
    </row>
    <row r="37" customFormat="false" ht="15" hidden="false" customHeight="false" outlineLevel="0" collapsed="false">
      <c r="A37" s="0" t="s">
        <v>126</v>
      </c>
      <c r="B37" s="0" t="n">
        <v>1</v>
      </c>
      <c r="C37" s="0" t="n">
        <v>1</v>
      </c>
      <c r="D37" s="0" t="n">
        <v>2</v>
      </c>
      <c r="E37" s="0" t="n">
        <v>3</v>
      </c>
      <c r="F37" s="0" t="n">
        <v>5</v>
      </c>
      <c r="G37" s="0" t="n">
        <v>7</v>
      </c>
      <c r="H37" s="0" t="n">
        <v>10</v>
      </c>
      <c r="I37" s="0" t="n">
        <v>14</v>
      </c>
      <c r="J37" s="0" t="n">
        <v>21</v>
      </c>
      <c r="K37" s="0" t="n">
        <v>21</v>
      </c>
      <c r="L37" s="0" t="n">
        <v>21</v>
      </c>
      <c r="M37" s="0" t="n">
        <v>21</v>
      </c>
      <c r="N37" s="0" t="n">
        <v>21</v>
      </c>
      <c r="O37" s="0" t="n">
        <v>21</v>
      </c>
    </row>
    <row r="38" customFormat="false" ht="15" hidden="false" customHeight="false" outlineLevel="0" collapsed="false">
      <c r="A38" s="0" t="s">
        <v>128</v>
      </c>
      <c r="B38" s="0" t="n">
        <v>1</v>
      </c>
      <c r="C38" s="0" t="n">
        <v>2</v>
      </c>
      <c r="D38" s="0" t="n">
        <v>3</v>
      </c>
      <c r="E38" s="0" t="n">
        <v>5</v>
      </c>
      <c r="F38" s="0" t="n">
        <v>7</v>
      </c>
      <c r="G38" s="0" t="n">
        <v>10</v>
      </c>
      <c r="H38" s="0" t="n">
        <v>14</v>
      </c>
      <c r="I38" s="0" t="n">
        <v>21</v>
      </c>
      <c r="J38" s="0" t="n">
        <v>21</v>
      </c>
      <c r="K38" s="0" t="n">
        <v>21</v>
      </c>
      <c r="L38" s="0" t="n">
        <v>21</v>
      </c>
      <c r="M38" s="0" t="n">
        <v>21</v>
      </c>
      <c r="N38" s="0" t="n">
        <v>21</v>
      </c>
      <c r="O38" s="0" t="n">
        <v>21</v>
      </c>
    </row>
    <row r="40" customFormat="false" ht="15" hidden="false" customHeight="false" outlineLevel="0" collapsed="false">
      <c r="A40" s="48" t="s">
        <v>135</v>
      </c>
    </row>
    <row r="41" customFormat="false" ht="15" hidden="false" customHeight="false" outlineLevel="0" collapsed="false">
      <c r="A41" s="49" t="s">
        <v>132</v>
      </c>
      <c r="B41" s="50" t="n">
        <v>0.025</v>
      </c>
      <c r="C41" s="50" t="n">
        <v>0.04</v>
      </c>
      <c r="D41" s="50" t="n">
        <v>0.065</v>
      </c>
      <c r="E41" s="50" t="n">
        <v>0.1</v>
      </c>
      <c r="F41" s="50" t="n">
        <v>0.15</v>
      </c>
      <c r="G41" s="50" t="n">
        <v>0.25</v>
      </c>
      <c r="H41" s="50" t="n">
        <v>0.4</v>
      </c>
      <c r="I41" s="50" t="n">
        <v>0.65</v>
      </c>
      <c r="J41" s="50" t="n">
        <v>1</v>
      </c>
      <c r="K41" s="50" t="n">
        <v>1.5</v>
      </c>
      <c r="L41" s="50" t="n">
        <v>2.5</v>
      </c>
      <c r="M41" s="50" t="n">
        <v>4</v>
      </c>
      <c r="N41" s="50" t="n">
        <v>6.5</v>
      </c>
      <c r="O41" s="50" t="n">
        <v>10</v>
      </c>
    </row>
    <row r="42" customFormat="false" ht="15" hidden="false" customHeight="false" outlineLevel="0" collapsed="false">
      <c r="A42" s="0" t="s">
        <v>99</v>
      </c>
      <c r="B42" s="0" t="n">
        <v>1</v>
      </c>
      <c r="C42" s="0" t="n">
        <v>1</v>
      </c>
      <c r="D42" s="0" t="n">
        <v>1</v>
      </c>
      <c r="E42" s="0" t="n">
        <v>1</v>
      </c>
      <c r="F42" s="0" t="n">
        <v>1</v>
      </c>
      <c r="G42" s="0" t="n">
        <v>1</v>
      </c>
      <c r="H42" s="0" t="n">
        <v>1</v>
      </c>
      <c r="I42" s="0" t="n">
        <v>1</v>
      </c>
      <c r="J42" s="0" t="n">
        <v>1</v>
      </c>
      <c r="K42" s="0" t="n">
        <v>1</v>
      </c>
      <c r="L42" s="0" t="n">
        <v>1</v>
      </c>
      <c r="M42" s="0" t="n">
        <v>1</v>
      </c>
      <c r="N42" s="0" t="n">
        <v>1</v>
      </c>
      <c r="O42" s="0" t="n">
        <v>2</v>
      </c>
    </row>
    <row r="43" customFormat="false" ht="15" hidden="false" customHeight="false" outlineLevel="0" collapsed="false">
      <c r="A43" s="0" t="s">
        <v>100</v>
      </c>
      <c r="B43" s="0" t="n">
        <v>1</v>
      </c>
      <c r="C43" s="0" t="n">
        <v>1</v>
      </c>
      <c r="D43" s="0" t="n">
        <v>1</v>
      </c>
      <c r="E43" s="0" t="n">
        <v>1</v>
      </c>
      <c r="F43" s="0" t="n">
        <v>1</v>
      </c>
      <c r="G43" s="0" t="n">
        <v>1</v>
      </c>
      <c r="H43" s="0" t="n">
        <v>1</v>
      </c>
      <c r="I43" s="0" t="n">
        <v>1</v>
      </c>
      <c r="J43" s="0" t="n">
        <v>1</v>
      </c>
      <c r="K43" s="0" t="n">
        <v>1</v>
      </c>
      <c r="L43" s="0" t="n">
        <v>1</v>
      </c>
      <c r="M43" s="0" t="n">
        <v>1</v>
      </c>
      <c r="N43" s="0" t="n">
        <v>1</v>
      </c>
      <c r="O43" s="0" t="n">
        <v>2</v>
      </c>
    </row>
    <row r="44" customFormat="false" ht="15" hidden="false" customHeight="false" outlineLevel="0" collapsed="false">
      <c r="A44" s="0" t="s">
        <v>102</v>
      </c>
      <c r="B44" s="0" t="n">
        <v>1</v>
      </c>
      <c r="C44" s="0" t="n">
        <v>1</v>
      </c>
      <c r="D44" s="0" t="n">
        <v>1</v>
      </c>
      <c r="E44" s="0" t="n">
        <v>1</v>
      </c>
      <c r="F44" s="0" t="n">
        <v>1</v>
      </c>
      <c r="G44" s="0" t="n">
        <v>1</v>
      </c>
      <c r="H44" s="0" t="n">
        <v>1</v>
      </c>
      <c r="I44" s="0" t="n">
        <v>1</v>
      </c>
      <c r="J44" s="0" t="n">
        <v>1</v>
      </c>
      <c r="K44" s="0" t="n">
        <v>1</v>
      </c>
      <c r="L44" s="0" t="n">
        <v>1</v>
      </c>
      <c r="M44" s="0" t="n">
        <v>1</v>
      </c>
      <c r="N44" s="0" t="n">
        <v>2</v>
      </c>
      <c r="O44" s="0" t="n">
        <v>2</v>
      </c>
    </row>
    <row r="45" customFormat="false" ht="15" hidden="false" customHeight="false" outlineLevel="0" collapsed="false">
      <c r="A45" s="0" t="s">
        <v>104</v>
      </c>
      <c r="B45" s="0" t="n">
        <v>1</v>
      </c>
      <c r="C45" s="0" t="n">
        <v>1</v>
      </c>
      <c r="D45" s="0" t="n">
        <v>1</v>
      </c>
      <c r="E45" s="0" t="n">
        <v>1</v>
      </c>
      <c r="F45" s="0" t="n">
        <v>1</v>
      </c>
      <c r="G45" s="0" t="n">
        <v>1</v>
      </c>
      <c r="H45" s="0" t="n">
        <v>1</v>
      </c>
      <c r="I45" s="0" t="n">
        <v>1</v>
      </c>
      <c r="J45" s="0" t="n">
        <v>1</v>
      </c>
      <c r="K45" s="0" t="n">
        <v>1</v>
      </c>
      <c r="L45" s="0" t="n">
        <v>1</v>
      </c>
      <c r="M45" s="0" t="n">
        <v>2</v>
      </c>
      <c r="N45" s="0" t="n">
        <v>2</v>
      </c>
      <c r="O45" s="0" t="n">
        <v>3</v>
      </c>
    </row>
    <row r="46" customFormat="false" ht="15" hidden="false" customHeight="false" outlineLevel="0" collapsed="false">
      <c r="A46" s="0" t="s">
        <v>106</v>
      </c>
      <c r="B46" s="0" t="n">
        <v>1</v>
      </c>
      <c r="C46" s="0" t="n">
        <v>1</v>
      </c>
      <c r="D46" s="0" t="n">
        <v>1</v>
      </c>
      <c r="E46" s="0" t="n">
        <v>1</v>
      </c>
      <c r="F46" s="0" t="n">
        <v>1</v>
      </c>
      <c r="G46" s="0" t="n">
        <v>1</v>
      </c>
      <c r="H46" s="0" t="n">
        <v>1</v>
      </c>
      <c r="I46" s="0" t="n">
        <v>1</v>
      </c>
      <c r="J46" s="0" t="n">
        <v>1</v>
      </c>
      <c r="K46" s="0" t="n">
        <v>1</v>
      </c>
      <c r="L46" s="0" t="n">
        <v>2</v>
      </c>
      <c r="M46" s="0" t="n">
        <v>2</v>
      </c>
      <c r="N46" s="0" t="n">
        <v>3</v>
      </c>
      <c r="O46" s="0" t="n">
        <v>4</v>
      </c>
    </row>
    <row r="47" customFormat="false" ht="15" hidden="false" customHeight="false" outlineLevel="0" collapsed="false">
      <c r="A47" s="0" t="s">
        <v>108</v>
      </c>
      <c r="B47" s="0" t="n">
        <v>1</v>
      </c>
      <c r="C47" s="0" t="n">
        <v>1</v>
      </c>
      <c r="D47" s="0" t="n">
        <v>1</v>
      </c>
      <c r="E47" s="0" t="n">
        <v>1</v>
      </c>
      <c r="F47" s="0" t="n">
        <v>1</v>
      </c>
      <c r="G47" s="0" t="n">
        <v>1</v>
      </c>
      <c r="H47" s="0" t="n">
        <v>1</v>
      </c>
      <c r="I47" s="0" t="n">
        <v>1</v>
      </c>
      <c r="J47" s="0" t="n">
        <v>1</v>
      </c>
      <c r="K47" s="0" t="n">
        <v>2</v>
      </c>
      <c r="L47" s="0" t="n">
        <v>2</v>
      </c>
      <c r="M47" s="0" t="n">
        <v>3</v>
      </c>
      <c r="N47" s="0" t="n">
        <v>4</v>
      </c>
      <c r="O47" s="0" t="n">
        <v>6</v>
      </c>
    </row>
    <row r="48" customFormat="false" ht="15" hidden="false" customHeight="false" outlineLevel="0" collapsed="false">
      <c r="A48" s="0" t="s">
        <v>110</v>
      </c>
      <c r="B48" s="0" t="n">
        <v>1</v>
      </c>
      <c r="C48" s="0" t="n">
        <v>1</v>
      </c>
      <c r="D48" s="0" t="n">
        <v>1</v>
      </c>
      <c r="E48" s="0" t="n">
        <v>1</v>
      </c>
      <c r="F48" s="0" t="n">
        <v>1</v>
      </c>
      <c r="G48" s="0" t="n">
        <v>1</v>
      </c>
      <c r="H48" s="0" t="n">
        <v>1</v>
      </c>
      <c r="I48" s="0" t="n">
        <v>1</v>
      </c>
      <c r="J48" s="0" t="n">
        <v>2</v>
      </c>
      <c r="K48" s="0" t="n">
        <v>2</v>
      </c>
      <c r="L48" s="0" t="n">
        <v>3</v>
      </c>
      <c r="M48" s="0" t="n">
        <v>4</v>
      </c>
      <c r="N48" s="0" t="n">
        <v>6</v>
      </c>
      <c r="O48" s="0" t="n">
        <v>8</v>
      </c>
    </row>
    <row r="49" customFormat="false" ht="15" hidden="false" customHeight="false" outlineLevel="0" collapsed="false">
      <c r="A49" s="0" t="s">
        <v>112</v>
      </c>
      <c r="B49" s="0" t="n">
        <v>1</v>
      </c>
      <c r="C49" s="0" t="n">
        <v>1</v>
      </c>
      <c r="D49" s="0" t="n">
        <v>1</v>
      </c>
      <c r="E49" s="0" t="n">
        <v>1</v>
      </c>
      <c r="F49" s="0" t="n">
        <v>1</v>
      </c>
      <c r="G49" s="0" t="n">
        <v>1</v>
      </c>
      <c r="H49" s="0" t="n">
        <v>1</v>
      </c>
      <c r="I49" s="0" t="n">
        <v>2</v>
      </c>
      <c r="J49" s="0" t="n">
        <v>2</v>
      </c>
      <c r="K49" s="0" t="n">
        <v>3</v>
      </c>
      <c r="L49" s="0" t="n">
        <v>4</v>
      </c>
      <c r="M49" s="0" t="n">
        <v>6</v>
      </c>
      <c r="N49" s="0" t="n">
        <v>8</v>
      </c>
      <c r="O49" s="0" t="n">
        <v>11</v>
      </c>
    </row>
    <row r="50" customFormat="false" ht="15" hidden="false" customHeight="false" outlineLevel="0" collapsed="false">
      <c r="A50" s="0" t="s">
        <v>114</v>
      </c>
      <c r="B50" s="0" t="n">
        <v>1</v>
      </c>
      <c r="C50" s="0" t="n">
        <v>1</v>
      </c>
      <c r="D50" s="0" t="n">
        <v>1</v>
      </c>
      <c r="E50" s="0" t="n">
        <v>1</v>
      </c>
      <c r="F50" s="0" t="n">
        <v>1</v>
      </c>
      <c r="G50" s="0" t="n">
        <v>1</v>
      </c>
      <c r="H50" s="0" t="n">
        <v>2</v>
      </c>
      <c r="I50" s="0" t="n">
        <v>2</v>
      </c>
      <c r="J50" s="0" t="n">
        <v>3</v>
      </c>
      <c r="K50" s="0" t="n">
        <v>4</v>
      </c>
      <c r="L50" s="0" t="n">
        <v>6</v>
      </c>
      <c r="M50" s="0" t="n">
        <v>8</v>
      </c>
      <c r="N50" s="0" t="n">
        <v>11</v>
      </c>
      <c r="O50" s="0" t="n">
        <v>15</v>
      </c>
    </row>
    <row r="51" customFormat="false" ht="15" hidden="false" customHeight="false" outlineLevel="0" collapsed="false">
      <c r="A51" s="0" t="s">
        <v>116</v>
      </c>
      <c r="B51" s="0" t="n">
        <v>1</v>
      </c>
      <c r="C51" s="0" t="n">
        <v>1</v>
      </c>
      <c r="D51" s="0" t="n">
        <v>1</v>
      </c>
      <c r="E51" s="0" t="n">
        <v>1</v>
      </c>
      <c r="F51" s="0" t="n">
        <v>1</v>
      </c>
      <c r="G51" s="0" t="n">
        <v>2</v>
      </c>
      <c r="H51" s="0" t="n">
        <v>2</v>
      </c>
      <c r="I51" s="0" t="n">
        <v>3</v>
      </c>
      <c r="J51" s="0" t="n">
        <v>4</v>
      </c>
      <c r="K51" s="0" t="n">
        <v>6</v>
      </c>
      <c r="L51" s="0" t="n">
        <v>8</v>
      </c>
      <c r="M51" s="0" t="n">
        <v>11</v>
      </c>
      <c r="N51" s="0" t="n">
        <v>15</v>
      </c>
      <c r="O51" s="0" t="n">
        <v>22</v>
      </c>
    </row>
    <row r="52" customFormat="false" ht="15" hidden="false" customHeight="false" outlineLevel="0" collapsed="false">
      <c r="A52" s="0" t="s">
        <v>118</v>
      </c>
      <c r="B52" s="0" t="n">
        <v>1</v>
      </c>
      <c r="C52" s="0" t="n">
        <v>1</v>
      </c>
      <c r="D52" s="0" t="n">
        <v>1</v>
      </c>
      <c r="E52" s="0" t="n">
        <v>1</v>
      </c>
      <c r="F52" s="0" t="n">
        <v>2</v>
      </c>
      <c r="G52" s="0" t="n">
        <v>2</v>
      </c>
      <c r="H52" s="0" t="n">
        <v>3</v>
      </c>
      <c r="I52" s="0" t="n">
        <v>4</v>
      </c>
      <c r="J52" s="0" t="n">
        <v>6</v>
      </c>
      <c r="K52" s="0" t="n">
        <v>8</v>
      </c>
      <c r="L52" s="0" t="n">
        <v>11</v>
      </c>
      <c r="M52" s="0" t="n">
        <v>15</v>
      </c>
      <c r="N52" s="0" t="n">
        <v>22</v>
      </c>
      <c r="O52" s="0" t="n">
        <v>22</v>
      </c>
    </row>
    <row r="53" customFormat="false" ht="15" hidden="false" customHeight="false" outlineLevel="0" collapsed="false">
      <c r="A53" s="0" t="s">
        <v>120</v>
      </c>
      <c r="B53" s="0" t="n">
        <v>1</v>
      </c>
      <c r="C53" s="0" t="n">
        <v>1</v>
      </c>
      <c r="D53" s="0" t="n">
        <v>1</v>
      </c>
      <c r="E53" s="0" t="n">
        <v>2</v>
      </c>
      <c r="F53" s="0" t="n">
        <v>2</v>
      </c>
      <c r="G53" s="0" t="n">
        <v>3</v>
      </c>
      <c r="H53" s="0" t="n">
        <v>4</v>
      </c>
      <c r="I53" s="0" t="n">
        <v>6</v>
      </c>
      <c r="J53" s="0" t="n">
        <v>8</v>
      </c>
      <c r="K53" s="0" t="n">
        <v>11</v>
      </c>
      <c r="L53" s="0" t="n">
        <v>15</v>
      </c>
      <c r="M53" s="0" t="n">
        <v>22</v>
      </c>
      <c r="N53" s="0" t="n">
        <v>22</v>
      </c>
      <c r="O53" s="0" t="n">
        <v>22</v>
      </c>
    </row>
    <row r="54" customFormat="false" ht="15" hidden="false" customHeight="false" outlineLevel="0" collapsed="false">
      <c r="A54" s="0" t="s">
        <v>122</v>
      </c>
      <c r="B54" s="0" t="n">
        <v>1</v>
      </c>
      <c r="C54" s="0" t="n">
        <v>1</v>
      </c>
      <c r="D54" s="0" t="n">
        <v>2</v>
      </c>
      <c r="E54" s="0" t="n">
        <v>2</v>
      </c>
      <c r="F54" s="0" t="n">
        <v>3</v>
      </c>
      <c r="G54" s="0" t="n">
        <v>4</v>
      </c>
      <c r="H54" s="0" t="n">
        <v>6</v>
      </c>
      <c r="I54" s="0" t="n">
        <v>8</v>
      </c>
      <c r="J54" s="0" t="n">
        <v>11</v>
      </c>
      <c r="K54" s="0" t="n">
        <v>15</v>
      </c>
      <c r="L54" s="0" t="n">
        <v>22</v>
      </c>
      <c r="M54" s="0" t="n">
        <v>22</v>
      </c>
      <c r="N54" s="0" t="n">
        <v>22</v>
      </c>
      <c r="O54" s="0" t="n">
        <v>22</v>
      </c>
    </row>
    <row r="55" customFormat="false" ht="15" hidden="false" customHeight="false" outlineLevel="0" collapsed="false">
      <c r="A55" s="0" t="s">
        <v>124</v>
      </c>
      <c r="B55" s="0" t="n">
        <v>1</v>
      </c>
      <c r="C55" s="0" t="n">
        <v>2</v>
      </c>
      <c r="D55" s="0" t="n">
        <v>2</v>
      </c>
      <c r="E55" s="0" t="n">
        <v>3</v>
      </c>
      <c r="F55" s="0" t="n">
        <v>4</v>
      </c>
      <c r="G55" s="0" t="n">
        <v>6</v>
      </c>
      <c r="H55" s="0" t="n">
        <v>8</v>
      </c>
      <c r="I55" s="0" t="n">
        <v>11</v>
      </c>
      <c r="J55" s="0" t="n">
        <v>15</v>
      </c>
      <c r="K55" s="0" t="n">
        <v>22</v>
      </c>
      <c r="L55" s="0" t="n">
        <v>22</v>
      </c>
      <c r="M55" s="0" t="n">
        <v>22</v>
      </c>
      <c r="N55" s="0" t="n">
        <v>22</v>
      </c>
      <c r="O55" s="0" t="n">
        <v>22</v>
      </c>
    </row>
    <row r="56" customFormat="false" ht="15" hidden="false" customHeight="false" outlineLevel="0" collapsed="false">
      <c r="A56" s="0" t="s">
        <v>126</v>
      </c>
      <c r="B56" s="0" t="n">
        <v>2</v>
      </c>
      <c r="C56" s="0" t="n">
        <v>2</v>
      </c>
      <c r="D56" s="0" t="n">
        <v>3</v>
      </c>
      <c r="E56" s="0" t="n">
        <v>4</v>
      </c>
      <c r="F56" s="0" t="n">
        <v>6</v>
      </c>
      <c r="G56" s="0" t="n">
        <v>8</v>
      </c>
      <c r="H56" s="0" t="n">
        <v>11</v>
      </c>
      <c r="I56" s="0" t="n">
        <v>15</v>
      </c>
      <c r="J56" s="0" t="n">
        <v>22</v>
      </c>
      <c r="K56" s="0" t="n">
        <v>22</v>
      </c>
      <c r="L56" s="0" t="n">
        <v>22</v>
      </c>
      <c r="M56" s="0" t="n">
        <v>22</v>
      </c>
      <c r="N56" s="0" t="n">
        <v>22</v>
      </c>
      <c r="O56" s="0" t="n">
        <v>22</v>
      </c>
    </row>
    <row r="57" customFormat="false" ht="15" hidden="false" customHeight="false" outlineLevel="0" collapsed="false">
      <c r="A57" s="0" t="s">
        <v>128</v>
      </c>
      <c r="B57" s="0" t="n">
        <v>2</v>
      </c>
      <c r="C57" s="0" t="n">
        <v>3</v>
      </c>
      <c r="D57" s="0" t="n">
        <v>4</v>
      </c>
      <c r="E57" s="0" t="n">
        <v>6</v>
      </c>
      <c r="F57" s="0" t="n">
        <v>8</v>
      </c>
      <c r="G57" s="0" t="n">
        <v>11</v>
      </c>
      <c r="H57" s="0" t="n">
        <v>15</v>
      </c>
      <c r="I57" s="0" t="n">
        <v>22</v>
      </c>
      <c r="J57" s="0" t="n">
        <v>22</v>
      </c>
      <c r="K57" s="0" t="n">
        <v>22</v>
      </c>
      <c r="L57" s="0" t="n">
        <v>22</v>
      </c>
      <c r="M57" s="0" t="n">
        <v>22</v>
      </c>
      <c r="N57" s="0" t="n">
        <v>22</v>
      </c>
      <c r="O57" s="0" t="n">
        <v>22</v>
      </c>
    </row>
    <row r="59" customFormat="false" ht="15" hidden="false" customHeight="false" outlineLevel="0" collapsed="false">
      <c r="A59" s="48" t="s">
        <v>136</v>
      </c>
    </row>
    <row r="60" customFormat="false" ht="15" hidden="false" customHeight="false" outlineLevel="0" collapsed="false">
      <c r="A60" s="49" t="s">
        <v>132</v>
      </c>
      <c r="B60" s="50" t="n">
        <v>0.025</v>
      </c>
      <c r="C60" s="50" t="n">
        <v>0.04</v>
      </c>
      <c r="D60" s="50" t="n">
        <v>0.065</v>
      </c>
      <c r="E60" s="50" t="n">
        <v>0.1</v>
      </c>
      <c r="F60" s="50" t="n">
        <v>0.15</v>
      </c>
      <c r="G60" s="50" t="n">
        <v>0.25</v>
      </c>
      <c r="H60" s="50" t="n">
        <v>0.4</v>
      </c>
      <c r="I60" s="50" t="n">
        <v>0.65</v>
      </c>
      <c r="J60" s="50" t="n">
        <v>1</v>
      </c>
      <c r="K60" s="50" t="n">
        <v>1.5</v>
      </c>
      <c r="L60" s="50" t="n">
        <v>2.5</v>
      </c>
      <c r="M60" s="50" t="n">
        <v>4</v>
      </c>
      <c r="N60" s="50" t="n">
        <v>6.5</v>
      </c>
      <c r="O60" s="50" t="n">
        <v>10</v>
      </c>
    </row>
    <row r="61" customFormat="false" ht="15" hidden="false" customHeight="false" outlineLevel="0" collapsed="false">
      <c r="A61" s="0" t="s">
        <v>99</v>
      </c>
      <c r="B61" s="0" t="n">
        <v>800</v>
      </c>
      <c r="C61" s="0" t="n">
        <v>500</v>
      </c>
      <c r="D61" s="0" t="n">
        <v>315</v>
      </c>
      <c r="E61" s="0" t="n">
        <v>200</v>
      </c>
      <c r="F61" s="0" t="n">
        <v>125</v>
      </c>
      <c r="G61" s="0" t="n">
        <v>80</v>
      </c>
      <c r="H61" s="0" t="n">
        <v>50</v>
      </c>
      <c r="I61" s="0" t="n">
        <v>32</v>
      </c>
      <c r="J61" s="0" t="n">
        <v>20</v>
      </c>
      <c r="K61" s="0" t="n">
        <v>13</v>
      </c>
      <c r="L61" s="0" t="n">
        <v>8</v>
      </c>
      <c r="M61" s="0" t="n">
        <v>5</v>
      </c>
      <c r="N61" s="0" t="n">
        <v>3</v>
      </c>
      <c r="O61" s="0" t="n">
        <v>2</v>
      </c>
    </row>
    <row r="62" customFormat="false" ht="15" hidden="false" customHeight="false" outlineLevel="0" collapsed="false">
      <c r="A62" s="0" t="s">
        <v>100</v>
      </c>
      <c r="B62" s="0" t="n">
        <v>800</v>
      </c>
      <c r="C62" s="0" t="n">
        <v>500</v>
      </c>
      <c r="D62" s="0" t="n">
        <v>315</v>
      </c>
      <c r="E62" s="0" t="n">
        <v>200</v>
      </c>
      <c r="F62" s="0" t="n">
        <v>125</v>
      </c>
      <c r="G62" s="0" t="n">
        <v>80</v>
      </c>
      <c r="H62" s="0" t="n">
        <v>50</v>
      </c>
      <c r="I62" s="0" t="n">
        <v>32</v>
      </c>
      <c r="J62" s="0" t="n">
        <v>20</v>
      </c>
      <c r="K62" s="0" t="n">
        <v>13</v>
      </c>
      <c r="L62" s="0" t="n">
        <v>8</v>
      </c>
      <c r="M62" s="0" t="n">
        <v>5</v>
      </c>
      <c r="N62" s="0" t="n">
        <v>3</v>
      </c>
      <c r="O62" s="0" t="n">
        <v>2</v>
      </c>
    </row>
    <row r="63" customFormat="false" ht="15" hidden="false" customHeight="false" outlineLevel="0" collapsed="false">
      <c r="A63" s="0" t="s">
        <v>102</v>
      </c>
      <c r="B63" s="0" t="n">
        <v>800</v>
      </c>
      <c r="C63" s="0" t="n">
        <v>500</v>
      </c>
      <c r="D63" s="0" t="n">
        <v>315</v>
      </c>
      <c r="E63" s="0" t="n">
        <v>200</v>
      </c>
      <c r="F63" s="0" t="n">
        <v>125</v>
      </c>
      <c r="G63" s="0" t="n">
        <v>80</v>
      </c>
      <c r="H63" s="0" t="n">
        <v>50</v>
      </c>
      <c r="I63" s="0" t="n">
        <v>32</v>
      </c>
      <c r="J63" s="0" t="n">
        <v>20</v>
      </c>
      <c r="K63" s="0" t="n">
        <v>13</v>
      </c>
      <c r="L63" s="0" t="n">
        <v>8</v>
      </c>
      <c r="M63" s="0" t="n">
        <v>5</v>
      </c>
      <c r="N63" s="0" t="n">
        <v>3</v>
      </c>
      <c r="O63" s="0" t="n">
        <v>8</v>
      </c>
    </row>
    <row r="64" customFormat="false" ht="15" hidden="false" customHeight="false" outlineLevel="0" collapsed="false">
      <c r="A64" s="0" t="s">
        <v>104</v>
      </c>
      <c r="B64" s="0" t="n">
        <v>800</v>
      </c>
      <c r="C64" s="0" t="n">
        <v>500</v>
      </c>
      <c r="D64" s="0" t="n">
        <v>315</v>
      </c>
      <c r="E64" s="0" t="n">
        <v>200</v>
      </c>
      <c r="F64" s="0" t="n">
        <v>125</v>
      </c>
      <c r="G64" s="0" t="n">
        <v>80</v>
      </c>
      <c r="H64" s="0" t="n">
        <v>50</v>
      </c>
      <c r="I64" s="0" t="n">
        <v>32</v>
      </c>
      <c r="J64" s="0" t="n">
        <v>20</v>
      </c>
      <c r="K64" s="0" t="n">
        <v>13</v>
      </c>
      <c r="L64" s="0" t="n">
        <v>8</v>
      </c>
      <c r="M64" s="0" t="n">
        <v>5</v>
      </c>
      <c r="N64" s="0" t="n">
        <v>13</v>
      </c>
      <c r="O64" s="0" t="n">
        <v>8</v>
      </c>
    </row>
    <row r="65" customFormat="false" ht="15" hidden="false" customHeight="false" outlineLevel="0" collapsed="false">
      <c r="A65" s="0" t="s">
        <v>106</v>
      </c>
      <c r="B65" s="0" t="n">
        <v>800</v>
      </c>
      <c r="C65" s="0" t="n">
        <v>500</v>
      </c>
      <c r="D65" s="0" t="n">
        <v>315</v>
      </c>
      <c r="E65" s="0" t="n">
        <v>200</v>
      </c>
      <c r="F65" s="0" t="n">
        <v>125</v>
      </c>
      <c r="G65" s="0" t="n">
        <v>80</v>
      </c>
      <c r="H65" s="0" t="n">
        <v>50</v>
      </c>
      <c r="I65" s="0" t="n">
        <v>32</v>
      </c>
      <c r="J65" s="0" t="n">
        <v>20</v>
      </c>
      <c r="K65" s="0" t="n">
        <v>13</v>
      </c>
      <c r="L65" s="0" t="n">
        <v>8</v>
      </c>
      <c r="M65" s="0" t="n">
        <v>20</v>
      </c>
      <c r="N65" s="0" t="n">
        <v>13</v>
      </c>
      <c r="O65" s="0" t="n">
        <v>13</v>
      </c>
    </row>
    <row r="66" customFormat="false" ht="15" hidden="false" customHeight="false" outlineLevel="0" collapsed="false">
      <c r="A66" s="0" t="s">
        <v>108</v>
      </c>
      <c r="B66" s="0" t="n">
        <v>800</v>
      </c>
      <c r="C66" s="0" t="n">
        <v>500</v>
      </c>
      <c r="D66" s="0" t="n">
        <v>315</v>
      </c>
      <c r="E66" s="0" t="n">
        <v>200</v>
      </c>
      <c r="F66" s="0" t="n">
        <v>125</v>
      </c>
      <c r="G66" s="0" t="n">
        <v>80</v>
      </c>
      <c r="H66" s="0" t="n">
        <v>50</v>
      </c>
      <c r="I66" s="0" t="n">
        <v>32</v>
      </c>
      <c r="J66" s="0" t="n">
        <v>20</v>
      </c>
      <c r="K66" s="0" t="n">
        <v>13</v>
      </c>
      <c r="L66" s="0" t="n">
        <v>32</v>
      </c>
      <c r="M66" s="0" t="n">
        <v>20</v>
      </c>
      <c r="N66" s="0" t="n">
        <v>20</v>
      </c>
      <c r="O66" s="0" t="n">
        <v>20</v>
      </c>
    </row>
    <row r="67" customFormat="false" ht="15" hidden="false" customHeight="false" outlineLevel="0" collapsed="false">
      <c r="A67" s="0" t="s">
        <v>110</v>
      </c>
      <c r="B67" s="0" t="n">
        <v>800</v>
      </c>
      <c r="C67" s="0" t="n">
        <v>500</v>
      </c>
      <c r="D67" s="0" t="n">
        <v>315</v>
      </c>
      <c r="E67" s="0" t="n">
        <v>200</v>
      </c>
      <c r="F67" s="0" t="n">
        <v>125</v>
      </c>
      <c r="G67" s="0" t="n">
        <v>80</v>
      </c>
      <c r="H67" s="0" t="n">
        <v>50</v>
      </c>
      <c r="I67" s="0" t="n">
        <v>32</v>
      </c>
      <c r="J67" s="0" t="n">
        <v>20</v>
      </c>
      <c r="K67" s="0" t="n">
        <v>50</v>
      </c>
      <c r="L67" s="0" t="n">
        <v>32</v>
      </c>
      <c r="M67" s="0" t="n">
        <v>32</v>
      </c>
      <c r="N67" s="0" t="n">
        <v>32</v>
      </c>
      <c r="O67" s="0" t="n">
        <v>32</v>
      </c>
    </row>
    <row r="68" customFormat="false" ht="15" hidden="false" customHeight="false" outlineLevel="0" collapsed="false">
      <c r="A68" s="0" t="s">
        <v>112</v>
      </c>
      <c r="B68" s="0" t="n">
        <v>800</v>
      </c>
      <c r="C68" s="0" t="n">
        <v>500</v>
      </c>
      <c r="D68" s="0" t="n">
        <v>315</v>
      </c>
      <c r="E68" s="0" t="n">
        <v>200</v>
      </c>
      <c r="F68" s="0" t="n">
        <v>125</v>
      </c>
      <c r="G68" s="0" t="n">
        <v>80</v>
      </c>
      <c r="H68" s="0" t="n">
        <v>50</v>
      </c>
      <c r="I68" s="0" t="n">
        <v>32</v>
      </c>
      <c r="J68" s="0" t="n">
        <v>80</v>
      </c>
      <c r="K68" s="0" t="n">
        <v>50</v>
      </c>
      <c r="L68" s="0" t="n">
        <v>50</v>
      </c>
      <c r="M68" s="0" t="n">
        <v>50</v>
      </c>
      <c r="N68" s="0" t="n">
        <v>50</v>
      </c>
      <c r="O68" s="0" t="n">
        <v>50</v>
      </c>
    </row>
    <row r="69" customFormat="false" ht="15" hidden="false" customHeight="false" outlineLevel="0" collapsed="false">
      <c r="A69" s="0" t="s">
        <v>114</v>
      </c>
      <c r="B69" s="0" t="n">
        <v>800</v>
      </c>
      <c r="C69" s="0" t="n">
        <v>500</v>
      </c>
      <c r="D69" s="0" t="n">
        <v>315</v>
      </c>
      <c r="E69" s="0" t="n">
        <v>200</v>
      </c>
      <c r="F69" s="0" t="n">
        <v>125</v>
      </c>
      <c r="G69" s="0" t="n">
        <v>80</v>
      </c>
      <c r="H69" s="0" t="n">
        <v>50</v>
      </c>
      <c r="I69" s="0" t="n">
        <v>125</v>
      </c>
      <c r="J69" s="0" t="n">
        <v>80</v>
      </c>
      <c r="K69" s="0" t="n">
        <v>80</v>
      </c>
      <c r="L69" s="0" t="n">
        <v>80</v>
      </c>
      <c r="M69" s="0" t="n">
        <v>80</v>
      </c>
      <c r="N69" s="0" t="n">
        <v>80</v>
      </c>
      <c r="O69" s="0" t="n">
        <v>80</v>
      </c>
    </row>
    <row r="70" customFormat="false" ht="15" hidden="false" customHeight="false" outlineLevel="0" collapsed="false">
      <c r="A70" s="0" t="s">
        <v>116</v>
      </c>
      <c r="B70" s="0" t="n">
        <v>800</v>
      </c>
      <c r="C70" s="0" t="n">
        <v>500</v>
      </c>
      <c r="D70" s="0" t="n">
        <v>315</v>
      </c>
      <c r="E70" s="0" t="n">
        <v>200</v>
      </c>
      <c r="F70" s="0" t="n">
        <v>125</v>
      </c>
      <c r="G70" s="0" t="n">
        <v>80</v>
      </c>
      <c r="H70" s="0" t="n">
        <v>200</v>
      </c>
      <c r="I70" s="0" t="n">
        <v>125</v>
      </c>
      <c r="J70" s="0" t="n">
        <v>125</v>
      </c>
      <c r="K70" s="0" t="n">
        <v>125</v>
      </c>
      <c r="L70" s="0" t="n">
        <v>125</v>
      </c>
      <c r="M70" s="0" t="n">
        <v>125</v>
      </c>
      <c r="N70" s="0" t="n">
        <v>125</v>
      </c>
      <c r="O70" s="0" t="n">
        <v>125</v>
      </c>
    </row>
    <row r="71" customFormat="false" ht="15" hidden="false" customHeight="false" outlineLevel="0" collapsed="false">
      <c r="A71" s="0" t="s">
        <v>118</v>
      </c>
      <c r="B71" s="0" t="n">
        <v>800</v>
      </c>
      <c r="C71" s="0" t="n">
        <v>500</v>
      </c>
      <c r="D71" s="0" t="n">
        <v>315</v>
      </c>
      <c r="E71" s="0" t="n">
        <v>200</v>
      </c>
      <c r="F71" s="0" t="n">
        <v>125</v>
      </c>
      <c r="G71" s="0" t="n">
        <v>315</v>
      </c>
      <c r="H71" s="0" t="n">
        <v>200</v>
      </c>
      <c r="I71" s="0" t="n">
        <v>200</v>
      </c>
      <c r="J71" s="0" t="n">
        <v>200</v>
      </c>
      <c r="K71" s="0" t="n">
        <v>200</v>
      </c>
      <c r="L71" s="0" t="n">
        <v>200</v>
      </c>
      <c r="M71" s="0" t="n">
        <v>200</v>
      </c>
      <c r="N71" s="0" t="n">
        <v>200</v>
      </c>
      <c r="O71" s="0" t="n">
        <v>125</v>
      </c>
    </row>
    <row r="72" customFormat="false" ht="15" hidden="false" customHeight="false" outlineLevel="0" collapsed="false">
      <c r="A72" s="0" t="s">
        <v>120</v>
      </c>
      <c r="B72" s="0" t="n">
        <v>800</v>
      </c>
      <c r="C72" s="0" t="n">
        <v>500</v>
      </c>
      <c r="D72" s="0" t="n">
        <v>315</v>
      </c>
      <c r="E72" s="0" t="n">
        <v>200</v>
      </c>
      <c r="F72" s="0" t="n">
        <v>500</v>
      </c>
      <c r="G72" s="0" t="n">
        <v>315</v>
      </c>
      <c r="H72" s="0" t="n">
        <v>315</v>
      </c>
      <c r="I72" s="0" t="n">
        <v>315</v>
      </c>
      <c r="J72" s="0" t="n">
        <v>315</v>
      </c>
      <c r="K72" s="0" t="n">
        <v>315</v>
      </c>
      <c r="L72" s="0" t="n">
        <v>315</v>
      </c>
      <c r="M72" s="0" t="n">
        <v>315</v>
      </c>
      <c r="N72" s="0" t="n">
        <v>200</v>
      </c>
      <c r="O72" s="0" t="n">
        <v>125</v>
      </c>
    </row>
    <row r="73" customFormat="false" ht="15" hidden="false" customHeight="false" outlineLevel="0" collapsed="false">
      <c r="A73" s="0" t="s">
        <v>122</v>
      </c>
      <c r="B73" s="0" t="n">
        <v>800</v>
      </c>
      <c r="C73" s="0" t="n">
        <v>500</v>
      </c>
      <c r="D73" s="0" t="n">
        <v>315</v>
      </c>
      <c r="E73" s="0" t="n">
        <v>800</v>
      </c>
      <c r="F73" s="0" t="n">
        <v>500</v>
      </c>
      <c r="G73" s="0" t="n">
        <v>500</v>
      </c>
      <c r="H73" s="0" t="n">
        <v>500</v>
      </c>
      <c r="I73" s="0" t="n">
        <v>500</v>
      </c>
      <c r="J73" s="0" t="n">
        <v>500</v>
      </c>
      <c r="K73" s="0" t="n">
        <v>500</v>
      </c>
      <c r="L73" s="0" t="n">
        <v>500</v>
      </c>
      <c r="M73" s="0" t="n">
        <v>315</v>
      </c>
      <c r="N73" s="0" t="n">
        <v>200</v>
      </c>
      <c r="O73" s="0" t="n">
        <v>125</v>
      </c>
    </row>
    <row r="74" customFormat="false" ht="15" hidden="false" customHeight="false" outlineLevel="0" collapsed="false">
      <c r="A74" s="0" t="s">
        <v>124</v>
      </c>
      <c r="B74" s="0" t="n">
        <v>800</v>
      </c>
      <c r="C74" s="0" t="n">
        <v>500</v>
      </c>
      <c r="D74" s="0" t="n">
        <v>1250</v>
      </c>
      <c r="E74" s="0" t="n">
        <v>800</v>
      </c>
      <c r="F74" s="0" t="n">
        <v>800</v>
      </c>
      <c r="G74" s="0" t="n">
        <v>800</v>
      </c>
      <c r="H74" s="0" t="n">
        <v>800</v>
      </c>
      <c r="I74" s="0" t="n">
        <v>800</v>
      </c>
      <c r="J74" s="0" t="n">
        <v>800</v>
      </c>
      <c r="K74" s="0" t="n">
        <v>800</v>
      </c>
      <c r="L74" s="0" t="n">
        <v>500</v>
      </c>
      <c r="M74" s="0" t="n">
        <v>315</v>
      </c>
      <c r="N74" s="0" t="n">
        <v>200</v>
      </c>
      <c r="O74" s="0" t="n">
        <v>125</v>
      </c>
    </row>
    <row r="75" customFormat="false" ht="15" hidden="false" customHeight="false" outlineLevel="0" collapsed="false">
      <c r="A75" s="0" t="s">
        <v>126</v>
      </c>
      <c r="B75" s="0" t="n">
        <v>800</v>
      </c>
      <c r="C75" s="0" t="n">
        <v>2000</v>
      </c>
      <c r="D75" s="0" t="n">
        <v>1250</v>
      </c>
      <c r="E75" s="0" t="n">
        <v>1250</v>
      </c>
      <c r="F75" s="0" t="n">
        <v>1250</v>
      </c>
      <c r="G75" s="0" t="n">
        <v>1250</v>
      </c>
      <c r="H75" s="0" t="n">
        <v>1250</v>
      </c>
      <c r="I75" s="0" t="n">
        <v>1250</v>
      </c>
      <c r="J75" s="0" t="n">
        <v>1250</v>
      </c>
      <c r="K75" s="0" t="n">
        <v>800</v>
      </c>
      <c r="L75" s="0" t="n">
        <v>500</v>
      </c>
      <c r="M75" s="0" t="n">
        <v>315</v>
      </c>
      <c r="N75" s="0" t="n">
        <v>200</v>
      </c>
      <c r="O75" s="0" t="n">
        <v>125</v>
      </c>
    </row>
    <row r="76" customFormat="false" ht="15" hidden="false" customHeight="false" outlineLevel="0" collapsed="false">
      <c r="A76" s="0" t="s">
        <v>128</v>
      </c>
      <c r="B76" s="0" t="n">
        <v>3150</v>
      </c>
      <c r="C76" s="0" t="n">
        <v>2000</v>
      </c>
      <c r="D76" s="0" t="n">
        <v>2000</v>
      </c>
      <c r="E76" s="0" t="n">
        <v>2000</v>
      </c>
      <c r="F76" s="0" t="n">
        <v>2000</v>
      </c>
      <c r="G76" s="0" t="n">
        <v>2000</v>
      </c>
      <c r="H76" s="0" t="n">
        <v>2000</v>
      </c>
      <c r="I76" s="0" t="n">
        <v>2000</v>
      </c>
      <c r="J76" s="0" t="n">
        <v>1250</v>
      </c>
      <c r="K76" s="0" t="n">
        <v>800</v>
      </c>
      <c r="L76" s="0" t="n">
        <v>500</v>
      </c>
      <c r="M76" s="0" t="n">
        <v>315</v>
      </c>
      <c r="N76" s="0" t="n">
        <v>200</v>
      </c>
      <c r="O76" s="0" t="n">
        <v>125</v>
      </c>
    </row>
    <row r="78" customFormat="false" ht="15" hidden="false" customHeight="false" outlineLevel="0" collapsed="false">
      <c r="A78" s="48" t="s">
        <v>137</v>
      </c>
    </row>
    <row r="79" customFormat="false" ht="15" hidden="false" customHeight="false" outlineLevel="0" collapsed="false">
      <c r="A79" s="49" t="s">
        <v>132</v>
      </c>
      <c r="B79" s="50" t="n">
        <v>0.025</v>
      </c>
      <c r="C79" s="50" t="n">
        <v>0.04</v>
      </c>
      <c r="D79" s="50" t="n">
        <v>0.065</v>
      </c>
      <c r="E79" s="50" t="n">
        <v>0.1</v>
      </c>
      <c r="F79" s="50" t="n">
        <v>0.15</v>
      </c>
      <c r="G79" s="50" t="n">
        <v>0.25</v>
      </c>
      <c r="H79" s="50" t="n">
        <v>0.4</v>
      </c>
      <c r="I79" s="50" t="n">
        <v>0.65</v>
      </c>
      <c r="J79" s="50" t="n">
        <v>1</v>
      </c>
      <c r="K79" s="50" t="n">
        <v>1.5</v>
      </c>
      <c r="L79" s="50" t="n">
        <v>2.5</v>
      </c>
      <c r="M79" s="50" t="n">
        <v>4</v>
      </c>
      <c r="N79" s="50" t="n">
        <v>6.5</v>
      </c>
      <c r="O79" s="50" t="n">
        <v>10</v>
      </c>
    </row>
    <row r="80" customFormat="false" ht="15" hidden="false" customHeight="false" outlineLevel="0" collapsed="false">
      <c r="A80" s="0" t="s">
        <v>99</v>
      </c>
      <c r="B80" s="0" t="n">
        <v>0</v>
      </c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  <c r="H80" s="0" t="n">
        <v>0</v>
      </c>
      <c r="I80" s="0" t="n">
        <v>0</v>
      </c>
      <c r="J80" s="0" t="n">
        <v>0</v>
      </c>
      <c r="K80" s="0" t="n">
        <v>0</v>
      </c>
      <c r="L80" s="0" t="n">
        <v>0</v>
      </c>
      <c r="M80" s="0" t="n">
        <v>0</v>
      </c>
      <c r="N80" s="0" t="n">
        <v>0</v>
      </c>
      <c r="O80" s="0" t="n">
        <v>0</v>
      </c>
    </row>
    <row r="81" customFormat="false" ht="15" hidden="false" customHeight="false" outlineLevel="0" collapsed="false">
      <c r="A81" s="0" t="s">
        <v>100</v>
      </c>
      <c r="B81" s="0" t="n">
        <v>0</v>
      </c>
      <c r="C81" s="0" t="n">
        <v>0</v>
      </c>
      <c r="D81" s="0" t="n">
        <v>0</v>
      </c>
      <c r="E81" s="0" t="n">
        <v>0</v>
      </c>
      <c r="F81" s="0" t="n">
        <v>0</v>
      </c>
      <c r="G81" s="0" t="n">
        <v>0</v>
      </c>
      <c r="H81" s="0" t="n">
        <v>0</v>
      </c>
      <c r="I81" s="0" t="n">
        <v>0</v>
      </c>
      <c r="J81" s="0" t="n">
        <v>0</v>
      </c>
      <c r="K81" s="0" t="n">
        <v>0</v>
      </c>
      <c r="L81" s="0" t="n">
        <v>0</v>
      </c>
      <c r="M81" s="0" t="n">
        <v>0</v>
      </c>
      <c r="N81" s="0" t="n">
        <v>0</v>
      </c>
      <c r="O81" s="0" t="n">
        <v>0</v>
      </c>
    </row>
    <row r="82" customFormat="false" ht="15" hidden="false" customHeight="false" outlineLevel="0" collapsed="false">
      <c r="A82" s="0" t="s">
        <v>102</v>
      </c>
      <c r="B82" s="0" t="n">
        <v>0</v>
      </c>
      <c r="C82" s="0" t="n">
        <v>0</v>
      </c>
      <c r="D82" s="0" t="n">
        <v>0</v>
      </c>
      <c r="E82" s="0" t="n">
        <v>0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0</v>
      </c>
      <c r="K82" s="0" t="n">
        <v>0</v>
      </c>
      <c r="L82" s="0" t="n">
        <v>0</v>
      </c>
      <c r="M82" s="0" t="n">
        <v>0</v>
      </c>
      <c r="N82" s="0" t="n">
        <v>0</v>
      </c>
      <c r="O82" s="0" t="n">
        <v>1</v>
      </c>
    </row>
    <row r="83" customFormat="false" ht="15" hidden="false" customHeight="false" outlineLevel="0" collapsed="false">
      <c r="A83" s="0" t="s">
        <v>104</v>
      </c>
      <c r="B83" s="0" t="n">
        <v>0</v>
      </c>
      <c r="C83" s="0" t="n">
        <v>0</v>
      </c>
      <c r="D83" s="0" t="n">
        <v>0</v>
      </c>
      <c r="E83" s="0" t="n">
        <v>0</v>
      </c>
      <c r="F83" s="0" t="n">
        <v>0</v>
      </c>
      <c r="G83" s="0" t="n">
        <v>0</v>
      </c>
      <c r="H83" s="0" t="n">
        <v>0</v>
      </c>
      <c r="I83" s="0" t="n">
        <v>0</v>
      </c>
      <c r="J83" s="0" t="n">
        <v>0</v>
      </c>
      <c r="K83" s="0" t="n">
        <v>0</v>
      </c>
      <c r="L83" s="0" t="n">
        <v>0</v>
      </c>
      <c r="M83" s="0" t="n">
        <v>0</v>
      </c>
      <c r="N83" s="0" t="n">
        <v>1</v>
      </c>
      <c r="O83" s="0" t="n">
        <v>1</v>
      </c>
    </row>
    <row r="84" customFormat="false" ht="15" hidden="false" customHeight="false" outlineLevel="0" collapsed="false">
      <c r="A84" s="0" t="s">
        <v>106</v>
      </c>
      <c r="B84" s="0" t="n">
        <v>0</v>
      </c>
      <c r="C84" s="0" t="n">
        <v>0</v>
      </c>
      <c r="D84" s="0" t="n">
        <v>0</v>
      </c>
      <c r="E84" s="0" t="n">
        <v>0</v>
      </c>
      <c r="F84" s="0" t="n">
        <v>0</v>
      </c>
      <c r="G84" s="0" t="n">
        <v>0</v>
      </c>
      <c r="H84" s="0" t="n">
        <v>0</v>
      </c>
      <c r="I84" s="0" t="n">
        <v>0</v>
      </c>
      <c r="J84" s="0" t="n">
        <v>0</v>
      </c>
      <c r="K84" s="0" t="n">
        <v>0</v>
      </c>
      <c r="L84" s="0" t="n">
        <v>0</v>
      </c>
      <c r="M84" s="0" t="n">
        <v>1</v>
      </c>
      <c r="N84" s="0" t="n">
        <v>1</v>
      </c>
      <c r="O84" s="0" t="n">
        <v>2</v>
      </c>
    </row>
    <row r="85" customFormat="false" ht="15" hidden="false" customHeight="false" outlineLevel="0" collapsed="false">
      <c r="A85" s="0" t="s">
        <v>108</v>
      </c>
      <c r="B85" s="0" t="n">
        <v>0</v>
      </c>
      <c r="C85" s="0" t="n">
        <v>0</v>
      </c>
      <c r="D85" s="0" t="n">
        <v>0</v>
      </c>
      <c r="E85" s="0" t="n">
        <v>0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1</v>
      </c>
      <c r="M85" s="0" t="n">
        <v>1</v>
      </c>
      <c r="N85" s="0" t="n">
        <v>2</v>
      </c>
      <c r="O85" s="0" t="n">
        <v>3</v>
      </c>
    </row>
    <row r="86" customFormat="false" ht="15" hidden="false" customHeight="false" outlineLevel="0" collapsed="false">
      <c r="A86" s="0" t="s">
        <v>110</v>
      </c>
      <c r="B86" s="0" t="n">
        <v>0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0</v>
      </c>
      <c r="K86" s="0" t="n">
        <v>1</v>
      </c>
      <c r="L86" s="0" t="n">
        <v>1</v>
      </c>
      <c r="M86" s="0" t="n">
        <v>2</v>
      </c>
      <c r="N86" s="0" t="n">
        <v>3</v>
      </c>
      <c r="O86" s="0" t="n">
        <v>5</v>
      </c>
    </row>
    <row r="87" customFormat="false" ht="15" hidden="false" customHeight="false" outlineLevel="0" collapsed="false">
      <c r="A87" s="0" t="s">
        <v>112</v>
      </c>
      <c r="B87" s="0" t="n">
        <v>0</v>
      </c>
      <c r="C87" s="0" t="n">
        <v>0</v>
      </c>
      <c r="D87" s="0" t="n">
        <v>0</v>
      </c>
      <c r="E87" s="0" t="n">
        <v>0</v>
      </c>
      <c r="F87" s="0" t="n">
        <v>0</v>
      </c>
      <c r="G87" s="0" t="n">
        <v>0</v>
      </c>
      <c r="H87" s="0" t="n">
        <v>0</v>
      </c>
      <c r="I87" s="0" t="n">
        <v>0</v>
      </c>
      <c r="J87" s="0" t="n">
        <v>1</v>
      </c>
      <c r="K87" s="0" t="n">
        <v>1</v>
      </c>
      <c r="L87" s="0" t="n">
        <v>2</v>
      </c>
      <c r="M87" s="0" t="n">
        <v>3</v>
      </c>
      <c r="N87" s="0" t="n">
        <v>5</v>
      </c>
      <c r="O87" s="0" t="n">
        <v>8</v>
      </c>
    </row>
    <row r="88" customFormat="false" ht="15" hidden="false" customHeight="false" outlineLevel="0" collapsed="false">
      <c r="A88" s="0" t="s">
        <v>114</v>
      </c>
      <c r="B88" s="0" t="n">
        <v>0</v>
      </c>
      <c r="C88" s="0" t="n">
        <v>0</v>
      </c>
      <c r="D88" s="0" t="n">
        <v>0</v>
      </c>
      <c r="E88" s="0" t="n">
        <v>0</v>
      </c>
      <c r="F88" s="0" t="n">
        <v>0</v>
      </c>
      <c r="G88" s="0" t="n">
        <v>0</v>
      </c>
      <c r="H88" s="0" t="n">
        <v>0</v>
      </c>
      <c r="I88" s="0" t="n">
        <v>1</v>
      </c>
      <c r="J88" s="0" t="n">
        <v>1</v>
      </c>
      <c r="K88" s="0" t="n">
        <v>2</v>
      </c>
      <c r="L88" s="0" t="n">
        <v>3</v>
      </c>
      <c r="M88" s="0" t="n">
        <v>5</v>
      </c>
      <c r="N88" s="0" t="n">
        <v>8</v>
      </c>
      <c r="O88" s="0" t="n">
        <v>12</v>
      </c>
    </row>
    <row r="89" customFormat="false" ht="15" hidden="false" customHeight="false" outlineLevel="0" collapsed="false">
      <c r="A89" s="0" t="s">
        <v>116</v>
      </c>
      <c r="B89" s="0" t="n">
        <v>0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n">
        <v>1</v>
      </c>
      <c r="I89" s="0" t="n">
        <v>1</v>
      </c>
      <c r="J89" s="0" t="n">
        <v>2</v>
      </c>
      <c r="K89" s="0" t="n">
        <v>3</v>
      </c>
      <c r="L89" s="0" t="n">
        <v>5</v>
      </c>
      <c r="M89" s="0" t="n">
        <v>8</v>
      </c>
      <c r="N89" s="0" t="n">
        <v>12</v>
      </c>
      <c r="O89" s="0" t="n">
        <v>18</v>
      </c>
    </row>
    <row r="90" customFormat="false" ht="15" hidden="false" customHeight="false" outlineLevel="0" collapsed="false">
      <c r="A90" s="0" t="s">
        <v>118</v>
      </c>
      <c r="B90" s="0" t="n">
        <v>0</v>
      </c>
      <c r="C90" s="0" t="n">
        <v>0</v>
      </c>
      <c r="D90" s="0" t="n">
        <v>0</v>
      </c>
      <c r="E90" s="0" t="n">
        <v>0</v>
      </c>
      <c r="F90" s="0" t="n">
        <v>0</v>
      </c>
      <c r="G90" s="0" t="n">
        <v>1</v>
      </c>
      <c r="H90" s="0" t="n">
        <v>1</v>
      </c>
      <c r="I90" s="0" t="n">
        <v>2</v>
      </c>
      <c r="J90" s="0" t="n">
        <v>3</v>
      </c>
      <c r="K90" s="0" t="n">
        <v>5</v>
      </c>
      <c r="L90" s="0" t="n">
        <v>8</v>
      </c>
      <c r="M90" s="0" t="n">
        <v>12</v>
      </c>
      <c r="N90" s="0" t="n">
        <v>18</v>
      </c>
      <c r="O90" s="0" t="n">
        <v>18</v>
      </c>
    </row>
    <row r="91" customFormat="false" ht="15" hidden="false" customHeight="false" outlineLevel="0" collapsed="false">
      <c r="A91" s="0" t="s">
        <v>120</v>
      </c>
      <c r="B91" s="0" t="n">
        <v>0</v>
      </c>
      <c r="C91" s="0" t="n">
        <v>0</v>
      </c>
      <c r="D91" s="0" t="n">
        <v>0</v>
      </c>
      <c r="E91" s="0" t="n">
        <v>0</v>
      </c>
      <c r="F91" s="0" t="n">
        <v>1</v>
      </c>
      <c r="G91" s="0" t="n">
        <v>1</v>
      </c>
      <c r="H91" s="0" t="n">
        <v>2</v>
      </c>
      <c r="I91" s="0" t="n">
        <v>3</v>
      </c>
      <c r="J91" s="0" t="n">
        <v>5</v>
      </c>
      <c r="K91" s="0" t="n">
        <v>8</v>
      </c>
      <c r="L91" s="0" t="n">
        <v>12</v>
      </c>
      <c r="M91" s="0" t="n">
        <v>18</v>
      </c>
      <c r="N91" s="0" t="n">
        <v>18</v>
      </c>
      <c r="O91" s="0" t="n">
        <v>18</v>
      </c>
    </row>
    <row r="92" customFormat="false" ht="15" hidden="false" customHeight="false" outlineLevel="0" collapsed="false">
      <c r="A92" s="0" t="s">
        <v>122</v>
      </c>
      <c r="B92" s="0" t="n">
        <v>0</v>
      </c>
      <c r="C92" s="0" t="n">
        <v>0</v>
      </c>
      <c r="D92" s="0" t="n">
        <v>0</v>
      </c>
      <c r="E92" s="0" t="n">
        <v>1</v>
      </c>
      <c r="F92" s="0" t="n">
        <v>1</v>
      </c>
      <c r="G92" s="0" t="n">
        <v>2</v>
      </c>
      <c r="H92" s="0" t="n">
        <v>3</v>
      </c>
      <c r="I92" s="0" t="n">
        <v>5</v>
      </c>
      <c r="J92" s="0" t="n">
        <v>8</v>
      </c>
      <c r="K92" s="0" t="n">
        <v>12</v>
      </c>
      <c r="L92" s="0" t="n">
        <v>18</v>
      </c>
      <c r="M92" s="0" t="n">
        <v>18</v>
      </c>
      <c r="N92" s="0" t="n">
        <v>18</v>
      </c>
      <c r="O92" s="0" t="n">
        <v>18</v>
      </c>
    </row>
    <row r="93" customFormat="false" ht="15" hidden="false" customHeight="false" outlineLevel="0" collapsed="false">
      <c r="A93" s="0" t="s">
        <v>124</v>
      </c>
      <c r="B93" s="0" t="n">
        <v>0</v>
      </c>
      <c r="C93" s="0" t="n">
        <v>0</v>
      </c>
      <c r="D93" s="0" t="n">
        <v>1</v>
      </c>
      <c r="E93" s="0" t="n">
        <v>1</v>
      </c>
      <c r="F93" s="0" t="n">
        <v>2</v>
      </c>
      <c r="G93" s="0" t="n">
        <v>3</v>
      </c>
      <c r="H93" s="0" t="n">
        <v>5</v>
      </c>
      <c r="I93" s="0" t="n">
        <v>8</v>
      </c>
      <c r="J93" s="0" t="n">
        <v>12</v>
      </c>
      <c r="K93" s="0" t="n">
        <v>18</v>
      </c>
      <c r="L93" s="0" t="n">
        <v>18</v>
      </c>
      <c r="M93" s="0" t="n">
        <v>18</v>
      </c>
      <c r="N93" s="0" t="n">
        <v>18</v>
      </c>
      <c r="O93" s="0" t="n">
        <v>18</v>
      </c>
    </row>
    <row r="94" customFormat="false" ht="15" hidden="false" customHeight="false" outlineLevel="0" collapsed="false">
      <c r="A94" s="0" t="s">
        <v>126</v>
      </c>
      <c r="B94" s="0" t="n">
        <v>0</v>
      </c>
      <c r="C94" s="0" t="n">
        <v>1</v>
      </c>
      <c r="D94" s="0" t="n">
        <v>1</v>
      </c>
      <c r="E94" s="0" t="n">
        <v>2</v>
      </c>
      <c r="F94" s="0" t="n">
        <v>3</v>
      </c>
      <c r="G94" s="0" t="n">
        <v>5</v>
      </c>
      <c r="H94" s="0" t="n">
        <v>8</v>
      </c>
      <c r="I94" s="0" t="n">
        <v>12</v>
      </c>
      <c r="J94" s="0" t="n">
        <v>18</v>
      </c>
      <c r="K94" s="0" t="n">
        <v>18</v>
      </c>
      <c r="L94" s="0" t="n">
        <v>18</v>
      </c>
      <c r="M94" s="0" t="n">
        <v>18</v>
      </c>
      <c r="N94" s="0" t="n">
        <v>18</v>
      </c>
      <c r="O94" s="0" t="n">
        <v>18</v>
      </c>
    </row>
    <row r="95" customFormat="false" ht="15" hidden="false" customHeight="false" outlineLevel="0" collapsed="false">
      <c r="A95" s="0" t="s">
        <v>128</v>
      </c>
      <c r="B95" s="0" t="n">
        <v>1</v>
      </c>
      <c r="C95" s="0" t="n">
        <v>1</v>
      </c>
      <c r="D95" s="0" t="n">
        <v>2</v>
      </c>
      <c r="E95" s="0" t="n">
        <v>3</v>
      </c>
      <c r="F95" s="0" t="n">
        <v>5</v>
      </c>
      <c r="G95" s="0" t="n">
        <v>8</v>
      </c>
      <c r="H95" s="0" t="n">
        <v>12</v>
      </c>
      <c r="I95" s="0" t="n">
        <v>18</v>
      </c>
      <c r="J95" s="0" t="n">
        <v>18</v>
      </c>
      <c r="K95" s="0" t="n">
        <v>18</v>
      </c>
      <c r="L95" s="0" t="n">
        <v>18</v>
      </c>
      <c r="M95" s="0" t="n">
        <v>18</v>
      </c>
      <c r="N95" s="0" t="n">
        <v>18</v>
      </c>
      <c r="O95" s="0" t="n">
        <v>18</v>
      </c>
    </row>
    <row r="97" customFormat="false" ht="15" hidden="false" customHeight="false" outlineLevel="0" collapsed="false">
      <c r="A97" s="48" t="s">
        <v>138</v>
      </c>
    </row>
    <row r="98" customFormat="false" ht="15" hidden="false" customHeight="false" outlineLevel="0" collapsed="false">
      <c r="A98" s="49" t="s">
        <v>132</v>
      </c>
      <c r="B98" s="50" t="n">
        <v>0.025</v>
      </c>
      <c r="C98" s="50" t="n">
        <v>0.04</v>
      </c>
      <c r="D98" s="50" t="n">
        <v>0.065</v>
      </c>
      <c r="E98" s="50" t="n">
        <v>0.1</v>
      </c>
      <c r="F98" s="50" t="n">
        <v>0.15</v>
      </c>
      <c r="G98" s="50" t="n">
        <v>0.25</v>
      </c>
      <c r="H98" s="50" t="n">
        <v>0.4</v>
      </c>
      <c r="I98" s="50" t="n">
        <v>0.65</v>
      </c>
      <c r="J98" s="50" t="n">
        <v>1</v>
      </c>
      <c r="K98" s="50" t="n">
        <v>1.5</v>
      </c>
      <c r="L98" s="50" t="n">
        <v>2.5</v>
      </c>
      <c r="M98" s="50" t="n">
        <v>4</v>
      </c>
      <c r="N98" s="50" t="n">
        <v>6.5</v>
      </c>
      <c r="O98" s="50" t="n">
        <v>10</v>
      </c>
    </row>
    <row r="99" customFormat="false" ht="15" hidden="false" customHeight="false" outlineLevel="0" collapsed="false">
      <c r="A99" s="0" t="s">
        <v>99</v>
      </c>
      <c r="B99" s="0" t="n">
        <v>1</v>
      </c>
      <c r="C99" s="0" t="n">
        <v>1</v>
      </c>
      <c r="D99" s="0" t="n">
        <v>1</v>
      </c>
      <c r="E99" s="0" t="n">
        <v>1</v>
      </c>
      <c r="F99" s="0" t="n">
        <v>1</v>
      </c>
      <c r="G99" s="0" t="n">
        <v>1</v>
      </c>
      <c r="H99" s="0" t="n">
        <v>1</v>
      </c>
      <c r="I99" s="0" t="n">
        <v>1</v>
      </c>
      <c r="J99" s="0" t="n">
        <v>1</v>
      </c>
      <c r="K99" s="0" t="n">
        <v>1</v>
      </c>
      <c r="L99" s="0" t="n">
        <v>1</v>
      </c>
      <c r="M99" s="0" t="n">
        <v>1</v>
      </c>
      <c r="N99" s="0" t="n">
        <v>1</v>
      </c>
      <c r="O99" s="0" t="n">
        <v>1</v>
      </c>
    </row>
    <row r="100" customFormat="false" ht="15" hidden="false" customHeight="false" outlineLevel="0" collapsed="false">
      <c r="A100" s="0" t="s">
        <v>100</v>
      </c>
      <c r="B100" s="0" t="n">
        <v>1</v>
      </c>
      <c r="C100" s="0" t="n">
        <v>1</v>
      </c>
      <c r="D100" s="0" t="n">
        <v>1</v>
      </c>
      <c r="E100" s="0" t="n">
        <v>1</v>
      </c>
      <c r="F100" s="0" t="n">
        <v>1</v>
      </c>
      <c r="G100" s="0" t="n">
        <v>1</v>
      </c>
      <c r="H100" s="0" t="n">
        <v>1</v>
      </c>
      <c r="I100" s="0" t="n">
        <v>1</v>
      </c>
      <c r="J100" s="0" t="n">
        <v>1</v>
      </c>
      <c r="K100" s="0" t="n">
        <v>1</v>
      </c>
      <c r="L100" s="0" t="n">
        <v>1</v>
      </c>
      <c r="M100" s="0" t="n">
        <v>1</v>
      </c>
      <c r="N100" s="0" t="n">
        <v>1</v>
      </c>
      <c r="O100" s="0" t="n">
        <v>1</v>
      </c>
    </row>
    <row r="101" customFormat="false" ht="15" hidden="false" customHeight="false" outlineLevel="0" collapsed="false">
      <c r="A101" s="0" t="s">
        <v>102</v>
      </c>
      <c r="B101" s="0" t="n">
        <v>1</v>
      </c>
      <c r="C101" s="0" t="n">
        <v>1</v>
      </c>
      <c r="D101" s="0" t="n">
        <v>1</v>
      </c>
      <c r="E101" s="0" t="n">
        <v>1</v>
      </c>
      <c r="F101" s="0" t="n">
        <v>1</v>
      </c>
      <c r="G101" s="0" t="n">
        <v>1</v>
      </c>
      <c r="H101" s="0" t="n">
        <v>1</v>
      </c>
      <c r="I101" s="0" t="n">
        <v>1</v>
      </c>
      <c r="J101" s="0" t="n">
        <v>1</v>
      </c>
      <c r="K101" s="0" t="n">
        <v>1</v>
      </c>
      <c r="L101" s="0" t="n">
        <v>1</v>
      </c>
      <c r="M101" s="0" t="n">
        <v>1</v>
      </c>
      <c r="N101" s="0" t="n">
        <v>1</v>
      </c>
      <c r="O101" s="0" t="n">
        <v>2</v>
      </c>
    </row>
    <row r="102" customFormat="false" ht="15" hidden="false" customHeight="false" outlineLevel="0" collapsed="false">
      <c r="A102" s="0" t="s">
        <v>104</v>
      </c>
      <c r="B102" s="0" t="n">
        <v>1</v>
      </c>
      <c r="C102" s="0" t="n">
        <v>1</v>
      </c>
      <c r="D102" s="0" t="n">
        <v>1</v>
      </c>
      <c r="E102" s="0" t="n">
        <v>1</v>
      </c>
      <c r="F102" s="0" t="n">
        <v>1</v>
      </c>
      <c r="G102" s="0" t="n">
        <v>1</v>
      </c>
      <c r="H102" s="0" t="n">
        <v>1</v>
      </c>
      <c r="I102" s="0" t="n">
        <v>1</v>
      </c>
      <c r="J102" s="0" t="n">
        <v>1</v>
      </c>
      <c r="K102" s="0" t="n">
        <v>1</v>
      </c>
      <c r="L102" s="0" t="n">
        <v>1</v>
      </c>
      <c r="M102" s="0" t="n">
        <v>1</v>
      </c>
      <c r="N102" s="0" t="n">
        <v>2</v>
      </c>
      <c r="O102" s="0" t="n">
        <v>2</v>
      </c>
    </row>
    <row r="103" customFormat="false" ht="15" hidden="false" customHeight="false" outlineLevel="0" collapsed="false">
      <c r="A103" s="0" t="s">
        <v>106</v>
      </c>
      <c r="B103" s="0" t="n">
        <v>1</v>
      </c>
      <c r="C103" s="0" t="n">
        <v>1</v>
      </c>
      <c r="D103" s="0" t="n">
        <v>1</v>
      </c>
      <c r="E103" s="0" t="n">
        <v>1</v>
      </c>
      <c r="F103" s="0" t="n">
        <v>1</v>
      </c>
      <c r="G103" s="0" t="n">
        <v>1</v>
      </c>
      <c r="H103" s="0" t="n">
        <v>1</v>
      </c>
      <c r="I103" s="0" t="n">
        <v>1</v>
      </c>
      <c r="J103" s="0" t="n">
        <v>1</v>
      </c>
      <c r="K103" s="0" t="n">
        <v>1</v>
      </c>
      <c r="L103" s="0" t="n">
        <v>1</v>
      </c>
      <c r="M103" s="0" t="n">
        <v>2</v>
      </c>
      <c r="N103" s="0" t="n">
        <v>2</v>
      </c>
      <c r="O103" s="0" t="n">
        <v>3</v>
      </c>
    </row>
    <row r="104" customFormat="false" ht="15" hidden="false" customHeight="false" outlineLevel="0" collapsed="false">
      <c r="A104" s="0" t="s">
        <v>108</v>
      </c>
      <c r="B104" s="0" t="n">
        <v>1</v>
      </c>
      <c r="C104" s="0" t="n">
        <v>1</v>
      </c>
      <c r="D104" s="0" t="n">
        <v>1</v>
      </c>
      <c r="E104" s="0" t="n">
        <v>1</v>
      </c>
      <c r="F104" s="0" t="n">
        <v>1</v>
      </c>
      <c r="G104" s="0" t="n">
        <v>1</v>
      </c>
      <c r="H104" s="0" t="n">
        <v>1</v>
      </c>
      <c r="I104" s="0" t="n">
        <v>1</v>
      </c>
      <c r="J104" s="0" t="n">
        <v>1</v>
      </c>
      <c r="K104" s="0" t="n">
        <v>1</v>
      </c>
      <c r="L104" s="0" t="n">
        <v>2</v>
      </c>
      <c r="M104" s="0" t="n">
        <v>2</v>
      </c>
      <c r="N104" s="0" t="n">
        <v>3</v>
      </c>
      <c r="O104" s="0" t="n">
        <v>4</v>
      </c>
    </row>
    <row r="105" customFormat="false" ht="15" hidden="false" customHeight="false" outlineLevel="0" collapsed="false">
      <c r="A105" s="0" t="s">
        <v>110</v>
      </c>
      <c r="B105" s="0" t="n">
        <v>1</v>
      </c>
      <c r="C105" s="0" t="n">
        <v>1</v>
      </c>
      <c r="D105" s="0" t="n">
        <v>1</v>
      </c>
      <c r="E105" s="0" t="n">
        <v>1</v>
      </c>
      <c r="F105" s="0" t="n">
        <v>1</v>
      </c>
      <c r="G105" s="0" t="n">
        <v>1</v>
      </c>
      <c r="H105" s="0" t="n">
        <v>1</v>
      </c>
      <c r="I105" s="0" t="n">
        <v>1</v>
      </c>
      <c r="J105" s="0" t="n">
        <v>1</v>
      </c>
      <c r="K105" s="0" t="n">
        <v>2</v>
      </c>
      <c r="L105" s="0" t="n">
        <v>2</v>
      </c>
      <c r="M105" s="0" t="n">
        <v>3</v>
      </c>
      <c r="N105" s="0" t="n">
        <v>4</v>
      </c>
      <c r="O105" s="0" t="n">
        <v>6</v>
      </c>
    </row>
    <row r="106" customFormat="false" ht="15" hidden="false" customHeight="false" outlineLevel="0" collapsed="false">
      <c r="A106" s="0" t="s">
        <v>112</v>
      </c>
      <c r="B106" s="0" t="n">
        <v>1</v>
      </c>
      <c r="C106" s="0" t="n">
        <v>1</v>
      </c>
      <c r="D106" s="0" t="n">
        <v>1</v>
      </c>
      <c r="E106" s="0" t="n">
        <v>1</v>
      </c>
      <c r="F106" s="0" t="n">
        <v>1</v>
      </c>
      <c r="G106" s="0" t="n">
        <v>1</v>
      </c>
      <c r="H106" s="0" t="n">
        <v>1</v>
      </c>
      <c r="I106" s="0" t="n">
        <v>1</v>
      </c>
      <c r="J106" s="0" t="n">
        <v>2</v>
      </c>
      <c r="K106" s="0" t="n">
        <v>2</v>
      </c>
      <c r="L106" s="0" t="n">
        <v>3</v>
      </c>
      <c r="M106" s="0" t="n">
        <v>4</v>
      </c>
      <c r="N106" s="0" t="n">
        <v>6</v>
      </c>
      <c r="O106" s="0" t="n">
        <v>9</v>
      </c>
    </row>
    <row r="107" customFormat="false" ht="15" hidden="false" customHeight="false" outlineLevel="0" collapsed="false">
      <c r="A107" s="0" t="s">
        <v>114</v>
      </c>
      <c r="B107" s="0" t="n">
        <v>1</v>
      </c>
      <c r="C107" s="0" t="n">
        <v>1</v>
      </c>
      <c r="D107" s="0" t="n">
        <v>1</v>
      </c>
      <c r="E107" s="0" t="n">
        <v>1</v>
      </c>
      <c r="F107" s="0" t="n">
        <v>1</v>
      </c>
      <c r="G107" s="0" t="n">
        <v>1</v>
      </c>
      <c r="H107" s="0" t="n">
        <v>1</v>
      </c>
      <c r="I107" s="0" t="n">
        <v>2</v>
      </c>
      <c r="J107" s="0" t="n">
        <v>2</v>
      </c>
      <c r="K107" s="0" t="n">
        <v>3</v>
      </c>
      <c r="L107" s="0" t="n">
        <v>4</v>
      </c>
      <c r="M107" s="0" t="n">
        <v>6</v>
      </c>
      <c r="N107" s="0" t="n">
        <v>9</v>
      </c>
      <c r="O107" s="0" t="n">
        <v>13</v>
      </c>
    </row>
    <row r="108" customFormat="false" ht="15" hidden="false" customHeight="false" outlineLevel="0" collapsed="false">
      <c r="A108" s="0" t="s">
        <v>116</v>
      </c>
      <c r="B108" s="0" t="n">
        <v>1</v>
      </c>
      <c r="C108" s="0" t="n">
        <v>1</v>
      </c>
      <c r="D108" s="0" t="n">
        <v>1</v>
      </c>
      <c r="E108" s="0" t="n">
        <v>1</v>
      </c>
      <c r="F108" s="0" t="n">
        <v>1</v>
      </c>
      <c r="G108" s="0" t="n">
        <v>1</v>
      </c>
      <c r="H108" s="0" t="n">
        <v>2</v>
      </c>
      <c r="I108" s="0" t="n">
        <v>2</v>
      </c>
      <c r="J108" s="0" t="n">
        <v>3</v>
      </c>
      <c r="K108" s="0" t="n">
        <v>4</v>
      </c>
      <c r="L108" s="0" t="n">
        <v>6</v>
      </c>
      <c r="M108" s="0" t="n">
        <v>9</v>
      </c>
      <c r="N108" s="0" t="n">
        <v>13</v>
      </c>
      <c r="O108" s="0" t="n">
        <v>19</v>
      </c>
    </row>
    <row r="109" customFormat="false" ht="15" hidden="false" customHeight="false" outlineLevel="0" collapsed="false">
      <c r="A109" s="0" t="s">
        <v>118</v>
      </c>
      <c r="B109" s="0" t="n">
        <v>1</v>
      </c>
      <c r="C109" s="0" t="n">
        <v>1</v>
      </c>
      <c r="D109" s="0" t="n">
        <v>1</v>
      </c>
      <c r="E109" s="0" t="n">
        <v>1</v>
      </c>
      <c r="F109" s="0" t="n">
        <v>1</v>
      </c>
      <c r="G109" s="0" t="n">
        <v>2</v>
      </c>
      <c r="H109" s="0" t="n">
        <v>2</v>
      </c>
      <c r="I109" s="0" t="n">
        <v>3</v>
      </c>
      <c r="J109" s="0" t="n">
        <v>4</v>
      </c>
      <c r="K109" s="0" t="n">
        <v>6</v>
      </c>
      <c r="L109" s="0" t="n">
        <v>9</v>
      </c>
      <c r="M109" s="0" t="n">
        <v>13</v>
      </c>
      <c r="N109" s="0" t="n">
        <v>19</v>
      </c>
      <c r="O109" s="0" t="n">
        <v>19</v>
      </c>
    </row>
    <row r="110" customFormat="false" ht="15" hidden="false" customHeight="false" outlineLevel="0" collapsed="false">
      <c r="A110" s="0" t="s">
        <v>120</v>
      </c>
      <c r="B110" s="0" t="n">
        <v>1</v>
      </c>
      <c r="C110" s="0" t="n">
        <v>1</v>
      </c>
      <c r="D110" s="0" t="n">
        <v>1</v>
      </c>
      <c r="E110" s="0" t="n">
        <v>1</v>
      </c>
      <c r="F110" s="0" t="n">
        <v>2</v>
      </c>
      <c r="G110" s="0" t="n">
        <v>2</v>
      </c>
      <c r="H110" s="0" t="n">
        <v>3</v>
      </c>
      <c r="I110" s="0" t="n">
        <v>4</v>
      </c>
      <c r="J110" s="0" t="n">
        <v>6</v>
      </c>
      <c r="K110" s="0" t="n">
        <v>9</v>
      </c>
      <c r="L110" s="0" t="n">
        <v>13</v>
      </c>
      <c r="M110" s="0" t="n">
        <v>19</v>
      </c>
      <c r="N110" s="0" t="n">
        <v>19</v>
      </c>
      <c r="O110" s="0" t="n">
        <v>19</v>
      </c>
    </row>
    <row r="111" customFormat="false" ht="15" hidden="false" customHeight="false" outlineLevel="0" collapsed="false">
      <c r="A111" s="0" t="s">
        <v>122</v>
      </c>
      <c r="B111" s="0" t="n">
        <v>1</v>
      </c>
      <c r="C111" s="0" t="n">
        <v>1</v>
      </c>
      <c r="D111" s="0" t="n">
        <v>1</v>
      </c>
      <c r="E111" s="0" t="n">
        <v>2</v>
      </c>
      <c r="F111" s="0" t="n">
        <v>2</v>
      </c>
      <c r="G111" s="0" t="n">
        <v>3</v>
      </c>
      <c r="H111" s="0" t="n">
        <v>4</v>
      </c>
      <c r="I111" s="0" t="n">
        <v>6</v>
      </c>
      <c r="J111" s="0" t="n">
        <v>9</v>
      </c>
      <c r="K111" s="0" t="n">
        <v>13</v>
      </c>
      <c r="L111" s="0" t="n">
        <v>19</v>
      </c>
      <c r="M111" s="0" t="n">
        <v>19</v>
      </c>
      <c r="N111" s="0" t="n">
        <v>19</v>
      </c>
      <c r="O111" s="0" t="n">
        <v>19</v>
      </c>
    </row>
    <row r="112" customFormat="false" ht="15" hidden="false" customHeight="false" outlineLevel="0" collapsed="false">
      <c r="A112" s="0" t="s">
        <v>124</v>
      </c>
      <c r="B112" s="0" t="n">
        <v>1</v>
      </c>
      <c r="C112" s="0" t="n">
        <v>1</v>
      </c>
      <c r="D112" s="0" t="n">
        <v>2</v>
      </c>
      <c r="E112" s="0" t="n">
        <v>2</v>
      </c>
      <c r="F112" s="0" t="n">
        <v>3</v>
      </c>
      <c r="G112" s="0" t="n">
        <v>4</v>
      </c>
      <c r="H112" s="0" t="n">
        <v>6</v>
      </c>
      <c r="I112" s="0" t="n">
        <v>9</v>
      </c>
      <c r="J112" s="0" t="n">
        <v>13</v>
      </c>
      <c r="K112" s="0" t="n">
        <v>19</v>
      </c>
      <c r="L112" s="0" t="n">
        <v>19</v>
      </c>
      <c r="M112" s="0" t="n">
        <v>19</v>
      </c>
      <c r="N112" s="0" t="n">
        <v>19</v>
      </c>
      <c r="O112" s="0" t="n">
        <v>19</v>
      </c>
    </row>
    <row r="113" customFormat="false" ht="15" hidden="false" customHeight="false" outlineLevel="0" collapsed="false">
      <c r="A113" s="0" t="s">
        <v>126</v>
      </c>
      <c r="B113" s="0" t="n">
        <v>1</v>
      </c>
      <c r="C113" s="0" t="n">
        <v>2</v>
      </c>
      <c r="D113" s="0" t="n">
        <v>2</v>
      </c>
      <c r="E113" s="0" t="n">
        <v>3</v>
      </c>
      <c r="F113" s="0" t="n">
        <v>4</v>
      </c>
      <c r="G113" s="0" t="n">
        <v>6</v>
      </c>
      <c r="H113" s="0" t="n">
        <v>9</v>
      </c>
      <c r="I113" s="0" t="n">
        <v>13</v>
      </c>
      <c r="J113" s="0" t="n">
        <v>19</v>
      </c>
      <c r="K113" s="0" t="n">
        <v>19</v>
      </c>
      <c r="L113" s="0" t="n">
        <v>19</v>
      </c>
      <c r="M113" s="0" t="n">
        <v>19</v>
      </c>
      <c r="N113" s="0" t="n">
        <v>19</v>
      </c>
      <c r="O113" s="0" t="n">
        <v>19</v>
      </c>
    </row>
    <row r="114" customFormat="false" ht="15" hidden="false" customHeight="false" outlineLevel="0" collapsed="false">
      <c r="A114" s="0" t="s">
        <v>128</v>
      </c>
      <c r="B114" s="0" t="n">
        <v>2</v>
      </c>
      <c r="C114" s="0" t="n">
        <v>2</v>
      </c>
      <c r="D114" s="0" t="n">
        <v>3</v>
      </c>
      <c r="E114" s="0" t="n">
        <v>4</v>
      </c>
      <c r="F114" s="0" t="n">
        <v>6</v>
      </c>
      <c r="G114" s="0" t="n">
        <v>9</v>
      </c>
      <c r="H114" s="0" t="n">
        <v>13</v>
      </c>
      <c r="I114" s="0" t="n">
        <v>19</v>
      </c>
      <c r="J114" s="0" t="n">
        <v>19</v>
      </c>
      <c r="K114" s="0" t="n">
        <v>19</v>
      </c>
      <c r="L114" s="0" t="n">
        <v>19</v>
      </c>
      <c r="M114" s="0" t="n">
        <v>19</v>
      </c>
      <c r="N114" s="0" t="n">
        <v>19</v>
      </c>
      <c r="O114" s="0" t="n">
        <v>19</v>
      </c>
    </row>
    <row r="117" customFormat="false" ht="15" hidden="false" customHeight="false" outlineLevel="0" collapsed="false">
      <c r="A117" s="4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0" width="30"/>
  </cols>
  <sheetData>
    <row r="1" customFormat="false" ht="15" hidden="false" customHeight="false" outlineLevel="0" collapsed="false">
      <c r="A1" s="47" t="s">
        <v>139</v>
      </c>
    </row>
    <row r="2" customFormat="false" ht="15" hidden="false" customHeight="false" outlineLevel="0" collapsed="false">
      <c r="A2" s="51" t="s">
        <v>35</v>
      </c>
      <c r="B2" s="51" t="s">
        <v>140</v>
      </c>
      <c r="C2" s="51" t="s">
        <v>141</v>
      </c>
      <c r="D2" s="51" t="s">
        <v>60</v>
      </c>
      <c r="E2" s="51" t="s">
        <v>142</v>
      </c>
      <c r="F2" s="51" t="s">
        <v>143</v>
      </c>
    </row>
    <row r="3" customFormat="false" ht="15" hidden="false" customHeight="false" outlineLevel="0" collapsed="false">
      <c r="A3" s="0" t="s">
        <v>96</v>
      </c>
      <c r="B3" s="0" t="n">
        <v>0.65</v>
      </c>
      <c r="C3" s="0" t="s">
        <v>41</v>
      </c>
      <c r="D3" s="0" t="s">
        <v>61</v>
      </c>
      <c r="E3" s="0" t="s">
        <v>64</v>
      </c>
      <c r="F3" s="0" t="s">
        <v>144</v>
      </c>
    </row>
    <row r="4" customFormat="false" ht="15" hidden="false" customHeight="false" outlineLevel="0" collapsed="false">
      <c r="A4" s="0" t="s">
        <v>36</v>
      </c>
      <c r="B4" s="0" t="n">
        <v>1</v>
      </c>
      <c r="D4" s="0" t="s">
        <v>145</v>
      </c>
      <c r="E4" s="0" t="s">
        <v>146</v>
      </c>
      <c r="F4" s="0" t="s">
        <v>147</v>
      </c>
    </row>
    <row r="5" customFormat="false" ht="15" hidden="false" customHeight="false" outlineLevel="0" collapsed="false">
      <c r="A5" s="0" t="s">
        <v>97</v>
      </c>
      <c r="B5" s="0" t="n">
        <v>1.5</v>
      </c>
      <c r="F5" s="0" t="s">
        <v>148</v>
      </c>
    </row>
    <row r="6" customFormat="false" ht="15" hidden="false" customHeight="false" outlineLevel="0" collapsed="false">
      <c r="B6" s="0" t="n">
        <v>2.5</v>
      </c>
    </row>
    <row r="7" customFormat="false" ht="15" hidden="false" customHeight="false" outlineLevel="0" collapsed="false">
      <c r="B7" s="0" t="n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2026-10-27T07:09:17Z</dcterms:created>
  <dc:creator>ManageManufacturing</dc:creator>
  <dc:description/>
  <dc:language>en-US</dc:language>
  <cp:lastModifiedBy/>
  <dcterms:modified xsi:type="dcterms:W3CDTF">2026-10-27T08:09:18Z</dcterms:modified>
  <cp:revision>1</cp:revision>
  <dc:subject/>
  <dc:title>AQL Sampling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